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6.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7.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8.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9.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10.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11.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EstaPastaDeTrabalho" defaultThemeVersion="202300"/>
  <mc:AlternateContent xmlns:mc="http://schemas.openxmlformats.org/markup-compatibility/2006">
    <mc:Choice Requires="x15">
      <x15ac:absPath xmlns:x15ac="http://schemas.microsoft.com/office/spreadsheetml/2010/11/ac" url="https://d.docs.live.net/1767BC6245DFF04E/Documentos/Pessoais/Projetos/PLANILHAS - FATORES/URBANAS/"/>
    </mc:Choice>
  </mc:AlternateContent>
  <xr:revisionPtr revIDLastSave="1118" documentId="8_{683E7910-58A9-4030-AEF5-704D80A3C823}" xr6:coauthVersionLast="47" xr6:coauthVersionMax="47" xr10:uidLastSave="{55D87A19-80EA-4D21-826C-9A47E7FECF5A}"/>
  <bookViews>
    <workbookView xWindow="-120" yWindow="-120" windowWidth="29040" windowHeight="15720" tabRatio="901" xr2:uid="{C3A22E73-4D52-4DA0-A647-BA53DE8F5818}"/>
  </bookViews>
  <sheets>
    <sheet name="MENU" sheetId="53" r:id="rId1"/>
    <sheet name="AMOSTRA DOS TERRENOS" sheetId="55" r:id="rId2"/>
    <sheet name="PLANILHA TIPO 1" sheetId="4" r:id="rId3"/>
    <sheet name="PLANILHA TIPO 2" sheetId="56" r:id="rId4"/>
    <sheet name="PLANILHA TIPO 3" sheetId="57" r:id="rId5"/>
    <sheet name="PLANILHA TIPO 4" sheetId="64" r:id="rId6"/>
    <sheet name="PLANILHA TIPO 5" sheetId="59" r:id="rId7"/>
    <sheet name="BENFEITORIA TIPO 1" sheetId="49" r:id="rId8"/>
    <sheet name="BENFEITORIA TIPO 2" sheetId="50" r:id="rId9"/>
    <sheet name="BENFEITORIA TIPO 3" sheetId="51" r:id="rId10"/>
    <sheet name="BENFEITORIA TIPO 4" sheetId="52" r:id="rId11"/>
    <sheet name="FATOR DE PROFUNDIDADE" sheetId="43" r:id="rId12"/>
    <sheet name="FATOR FRENTES MÚLT E DE ESQUINA" sheetId="54" r:id="rId13"/>
    <sheet name="FATOR DE FRENTE" sheetId="44" r:id="rId14"/>
    <sheet name="FATOR DE TOPOGRAFIA" sheetId="45" r:id="rId15"/>
    <sheet name="FATOR DE CONSISTÊNCIA DO SOLO" sheetId="46" r:id="rId16"/>
    <sheet name="FATORES ESPECIAIS" sheetId="47" r:id="rId17"/>
    <sheet name="TABELAS" sheetId="31" r:id="rId18"/>
    <sheet name="VANTAGEM DA COISA FEITA" sheetId="48" r:id="rId19"/>
    <sheet name="VISTORIA TERRENO" sheetId="42" r:id="rId20"/>
    <sheet name="VISTORIA TERRENO BENFEITORIAS" sheetId="60" r:id="rId21"/>
    <sheet name="VISTORIA APARTAMENTO" sheetId="63" r:id="rId22"/>
    <sheet name="FONTES" sheetId="65" r:id="rId23"/>
  </sheets>
  <definedNames>
    <definedName name="_xlnm._FilterDatabase" localSheetId="2" hidden="1">'PLANILHA TIPO 1'!$B$10:$R$13</definedName>
    <definedName name="_xlnm._FilterDatabase" localSheetId="3" hidden="1">'PLANILHA TIPO 2'!$B$10:$R$13</definedName>
    <definedName name="_xlnm._FilterDatabase" localSheetId="4" hidden="1">'PLANILHA TIPO 3'!$B$10:$R$13</definedName>
    <definedName name="_xlnm._FilterDatabase" localSheetId="5" hidden="1">'PLANILHA TIPO 4'!$B$10:$R$13</definedName>
    <definedName name="_xlnm._FilterDatabase" localSheetId="6" hidden="1">'PLANILHA TIPO 5'!$B$10:$R$13</definedName>
    <definedName name="_xlnm.Print_Area" localSheetId="13">'FATOR DE FRENTE'!$A$1:$E$30</definedName>
    <definedName name="_xlnm.Print_Area" localSheetId="22">FONTES!$A$1:$B$26</definedName>
    <definedName name="_xlnm.Print_Area" localSheetId="0">MENU!$A$1:$D$28</definedName>
    <definedName name="_xlnm.Print_Area" localSheetId="2">'PLANILHA TIPO 1'!$A$1:$R$347</definedName>
    <definedName name="_xlnm.Print_Area" localSheetId="3">'PLANILHA TIPO 2'!$A$1:$R$335</definedName>
    <definedName name="_xlnm.Print_Area" localSheetId="4">'PLANILHA TIPO 3'!$A$1:$R$336</definedName>
    <definedName name="_xlnm.Print_Area" localSheetId="5">'PLANILHA TIPO 4'!$A$1:$R$336</definedName>
    <definedName name="_xlnm.Print_Area" localSheetId="6">'PLANILHA TIPO 5'!$A$1:$R$335</definedName>
    <definedName name="_xlnm.Print_Area" localSheetId="17">TABELAS!$A$5:$J$305</definedName>
    <definedName name="_xlnm.Print_Area" localSheetId="21">'VISTORIA APARTAMENTO'!$A$1:$AM$196</definedName>
    <definedName name="_xlnm.Print_Area" localSheetId="19">'VISTORIA TERRENO'!$A$1:$AM$143</definedName>
    <definedName name="_xlnm.Print_Area" localSheetId="20">'VISTORIA TERRENO BENFEITORIAS'!$A$1:$AM$177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73" i="59" l="1"/>
  <c r="X473" i="59"/>
  <c r="Y473" i="59"/>
  <c r="Z473" i="59"/>
  <c r="AB473" i="59" s="1"/>
  <c r="AC473" i="59"/>
  <c r="AA473" i="59" s="1"/>
  <c r="AD473" i="59"/>
  <c r="AL473" i="59"/>
  <c r="AM473" i="59"/>
  <c r="AO473" i="59"/>
  <c r="W474" i="59"/>
  <c r="X474" i="59"/>
  <c r="AD474" i="59" s="1"/>
  <c r="Y474" i="59"/>
  <c r="Z474" i="59"/>
  <c r="AB474" i="59" s="1"/>
  <c r="AC474" i="59"/>
  <c r="AA474" i="59" s="1"/>
  <c r="AL474" i="59"/>
  <c r="AM474" i="59"/>
  <c r="AO474" i="59"/>
  <c r="W475" i="59"/>
  <c r="X475" i="59"/>
  <c r="AD475" i="59" s="1"/>
  <c r="Y475" i="59"/>
  <c r="Z475" i="59"/>
  <c r="AA475" i="59"/>
  <c r="AB475" i="59"/>
  <c r="AC475" i="59"/>
  <c r="AL475" i="59"/>
  <c r="AM475" i="59"/>
  <c r="AO475" i="59"/>
  <c r="W476" i="59"/>
  <c r="X476" i="59"/>
  <c r="AD476" i="59" s="1"/>
  <c r="Y476" i="59"/>
  <c r="Z476" i="59"/>
  <c r="AB476" i="59" s="1"/>
  <c r="AC476" i="59"/>
  <c r="AA476" i="59" s="1"/>
  <c r="AL476" i="59"/>
  <c r="AM476" i="59"/>
  <c r="AO476" i="59"/>
  <c r="W477" i="59"/>
  <c r="X477" i="59"/>
  <c r="AD477" i="59" s="1"/>
  <c r="Y477" i="59"/>
  <c r="Z477" i="59"/>
  <c r="AB477" i="59" s="1"/>
  <c r="AC477" i="59"/>
  <c r="AA477" i="59" s="1"/>
  <c r="AL477" i="59"/>
  <c r="AM477" i="59"/>
  <c r="AO477" i="59"/>
  <c r="W478" i="59"/>
  <c r="X478" i="59"/>
  <c r="AD478" i="59" s="1"/>
  <c r="Y478" i="59"/>
  <c r="Z478" i="59"/>
  <c r="AB478" i="59" s="1"/>
  <c r="AC478" i="59"/>
  <c r="AA478" i="59" s="1"/>
  <c r="AL478" i="59"/>
  <c r="AM478" i="59"/>
  <c r="AO478" i="59"/>
  <c r="W479" i="59"/>
  <c r="X479" i="59"/>
  <c r="AD479" i="59" s="1"/>
  <c r="Y479" i="59"/>
  <c r="Z479" i="59"/>
  <c r="AA479" i="59"/>
  <c r="AB479" i="59"/>
  <c r="AC479" i="59"/>
  <c r="AL479" i="59"/>
  <c r="AM479" i="59"/>
  <c r="AO479" i="59"/>
  <c r="W480" i="59"/>
  <c r="X480" i="59"/>
  <c r="AD480" i="59" s="1"/>
  <c r="Y480" i="59"/>
  <c r="Z480" i="59"/>
  <c r="AB480" i="59" s="1"/>
  <c r="AC480" i="59"/>
  <c r="AA480" i="59" s="1"/>
  <c r="AL480" i="59"/>
  <c r="AM480" i="59"/>
  <c r="AO480" i="59"/>
  <c r="W481" i="59"/>
  <c r="X481" i="59"/>
  <c r="Y481" i="59"/>
  <c r="Z481" i="59"/>
  <c r="AB481" i="59"/>
  <c r="AC481" i="59"/>
  <c r="AA481" i="59" s="1"/>
  <c r="AD481" i="59"/>
  <c r="AL481" i="59"/>
  <c r="AM481" i="59"/>
  <c r="AO481" i="59"/>
  <c r="W482" i="59"/>
  <c r="X482" i="59"/>
  <c r="Y482" i="59"/>
  <c r="Z482" i="59"/>
  <c r="AB482" i="59"/>
  <c r="AC482" i="59"/>
  <c r="AA482" i="59" s="1"/>
  <c r="AD482" i="59"/>
  <c r="AL482" i="59"/>
  <c r="AM482" i="59"/>
  <c r="AO482" i="59"/>
  <c r="W483" i="59"/>
  <c r="X483" i="59"/>
  <c r="AD483" i="59" s="1"/>
  <c r="Y483" i="59"/>
  <c r="Z483" i="59"/>
  <c r="AB483" i="59" s="1"/>
  <c r="AC483" i="59"/>
  <c r="AA483" i="59" s="1"/>
  <c r="AL483" i="59"/>
  <c r="AM483" i="59"/>
  <c r="AO483" i="59"/>
  <c r="W484" i="59"/>
  <c r="X484" i="59"/>
  <c r="AD484" i="59" s="1"/>
  <c r="Y484" i="59"/>
  <c r="Z484" i="59"/>
  <c r="AB484" i="59"/>
  <c r="AC484" i="59"/>
  <c r="AA484" i="59" s="1"/>
  <c r="AL484" i="59"/>
  <c r="AM484" i="59"/>
  <c r="AO484" i="59"/>
  <c r="W485" i="59"/>
  <c r="X485" i="59"/>
  <c r="Y485" i="59"/>
  <c r="Z485" i="59"/>
  <c r="AB485" i="59"/>
  <c r="AC485" i="59"/>
  <c r="AA485" i="59" s="1"/>
  <c r="AD485" i="59"/>
  <c r="AL485" i="59"/>
  <c r="AM485" i="59"/>
  <c r="AO485" i="59"/>
  <c r="W486" i="59"/>
  <c r="X486" i="59"/>
  <c r="Y486" i="59"/>
  <c r="Z486" i="59"/>
  <c r="AB486" i="59" s="1"/>
  <c r="AC486" i="59"/>
  <c r="AA486" i="59" s="1"/>
  <c r="AD486" i="59"/>
  <c r="AL486" i="59"/>
  <c r="AM486" i="59"/>
  <c r="AO486" i="59"/>
  <c r="W487" i="59"/>
  <c r="X487" i="59"/>
  <c r="AD487" i="59" s="1"/>
  <c r="Y487" i="59"/>
  <c r="Z487" i="59"/>
  <c r="AB487" i="59"/>
  <c r="AC487" i="59"/>
  <c r="AA487" i="59" s="1"/>
  <c r="AL487" i="59"/>
  <c r="AM487" i="59"/>
  <c r="AO487" i="59"/>
  <c r="W488" i="59"/>
  <c r="X488" i="59"/>
  <c r="AD488" i="59" s="1"/>
  <c r="Y488" i="59"/>
  <c r="Z488" i="59"/>
  <c r="AB488" i="59" s="1"/>
  <c r="AC488" i="59"/>
  <c r="AA488" i="59" s="1"/>
  <c r="AL488" i="59"/>
  <c r="AM488" i="59"/>
  <c r="AO488" i="59"/>
  <c r="W489" i="59"/>
  <c r="X489" i="59"/>
  <c r="AD489" i="59" s="1"/>
  <c r="Y489" i="59"/>
  <c r="Z489" i="59"/>
  <c r="AB489" i="59" s="1"/>
  <c r="AC489" i="59"/>
  <c r="AA489" i="59" s="1"/>
  <c r="AL489" i="59"/>
  <c r="AM489" i="59"/>
  <c r="AO489" i="59"/>
  <c r="W490" i="59"/>
  <c r="X490" i="59"/>
  <c r="AD490" i="59" s="1"/>
  <c r="Y490" i="59"/>
  <c r="Z490" i="59"/>
  <c r="AB490" i="59" s="1"/>
  <c r="AA490" i="59"/>
  <c r="AC490" i="59"/>
  <c r="AL490" i="59"/>
  <c r="AM490" i="59"/>
  <c r="AO490" i="59"/>
  <c r="W491" i="59"/>
  <c r="X491" i="59"/>
  <c r="AD491" i="59" s="1"/>
  <c r="Y491" i="59"/>
  <c r="Z491" i="59"/>
  <c r="AB491" i="59"/>
  <c r="AC491" i="59"/>
  <c r="AA491" i="59" s="1"/>
  <c r="AL491" i="59"/>
  <c r="AM491" i="59"/>
  <c r="AO491" i="59"/>
  <c r="W492" i="59"/>
  <c r="X492" i="59"/>
  <c r="AD492" i="59" s="1"/>
  <c r="Y492" i="59"/>
  <c r="Z492" i="59"/>
  <c r="AB492" i="59" s="1"/>
  <c r="AC492" i="59"/>
  <c r="AA492" i="59" s="1"/>
  <c r="AL492" i="59"/>
  <c r="AM492" i="59"/>
  <c r="AO492" i="59"/>
  <c r="W493" i="59"/>
  <c r="X493" i="59"/>
  <c r="AD493" i="59" s="1"/>
  <c r="Y493" i="59"/>
  <c r="Z493" i="59"/>
  <c r="AB493" i="59"/>
  <c r="AC493" i="59"/>
  <c r="AA493" i="59" s="1"/>
  <c r="AL493" i="59"/>
  <c r="AM493" i="59"/>
  <c r="AO493" i="59"/>
  <c r="W405" i="56"/>
  <c r="X405" i="56"/>
  <c r="Y405" i="56"/>
  <c r="Z405" i="56"/>
  <c r="AB405" i="56"/>
  <c r="AC405" i="56"/>
  <c r="AA405" i="56" s="1"/>
  <c r="AD405" i="56"/>
  <c r="AL405" i="56"/>
  <c r="AM405" i="56"/>
  <c r="AO405" i="56"/>
  <c r="W406" i="56"/>
  <c r="X406" i="56"/>
  <c r="Y406" i="56"/>
  <c r="Z406" i="56"/>
  <c r="AB406" i="56" s="1"/>
  <c r="AC406" i="56"/>
  <c r="AA406" i="56" s="1"/>
  <c r="AD406" i="56"/>
  <c r="AL406" i="56"/>
  <c r="AM406" i="56"/>
  <c r="AO406" i="56"/>
  <c r="W407" i="56"/>
  <c r="X407" i="56"/>
  <c r="AD407" i="56" s="1"/>
  <c r="Y407" i="56"/>
  <c r="Z407" i="56"/>
  <c r="AA407" i="56"/>
  <c r="AB407" i="56"/>
  <c r="AC407" i="56"/>
  <c r="AL407" i="56"/>
  <c r="AM407" i="56"/>
  <c r="AO407" i="56"/>
  <c r="W408" i="56"/>
  <c r="X408" i="56"/>
  <c r="AD408" i="56" s="1"/>
  <c r="Y408" i="56"/>
  <c r="Z408" i="56"/>
  <c r="AB408" i="56"/>
  <c r="AC408" i="56"/>
  <c r="AA408" i="56" s="1"/>
  <c r="AL408" i="56"/>
  <c r="AM408" i="56"/>
  <c r="AO408" i="56"/>
  <c r="W409" i="56"/>
  <c r="X409" i="56"/>
  <c r="AD409" i="56" s="1"/>
  <c r="Y409" i="56"/>
  <c r="Z409" i="56"/>
  <c r="AB409" i="56" s="1"/>
  <c r="AC409" i="56"/>
  <c r="AA409" i="56" s="1"/>
  <c r="AL409" i="56"/>
  <c r="AM409" i="56"/>
  <c r="AO409" i="56"/>
  <c r="W410" i="56"/>
  <c r="X410" i="56"/>
  <c r="AD410" i="56" s="1"/>
  <c r="Y410" i="56"/>
  <c r="Z410" i="56"/>
  <c r="AB410" i="56" s="1"/>
  <c r="AA410" i="56"/>
  <c r="AC410" i="56"/>
  <c r="AL410" i="56"/>
  <c r="AM410" i="56"/>
  <c r="AO410" i="56"/>
  <c r="W411" i="56"/>
  <c r="X411" i="56"/>
  <c r="AD411" i="56" s="1"/>
  <c r="Y411" i="56"/>
  <c r="Z411" i="56"/>
  <c r="AA411" i="56"/>
  <c r="AB411" i="56"/>
  <c r="AC411" i="56"/>
  <c r="AL411" i="56"/>
  <c r="AM411" i="56"/>
  <c r="AO411" i="56"/>
  <c r="W412" i="56"/>
  <c r="X412" i="56"/>
  <c r="AD412" i="56" s="1"/>
  <c r="Y412" i="56"/>
  <c r="Z412" i="56"/>
  <c r="AB412" i="56"/>
  <c r="AC412" i="56"/>
  <c r="AA412" i="56" s="1"/>
  <c r="AL412" i="56"/>
  <c r="AM412" i="56"/>
  <c r="AO412" i="56"/>
  <c r="W413" i="56"/>
  <c r="X413" i="56"/>
  <c r="Y413" i="56"/>
  <c r="Z413" i="56"/>
  <c r="AB413" i="56"/>
  <c r="AC413" i="56"/>
  <c r="AA413" i="56" s="1"/>
  <c r="AD413" i="56"/>
  <c r="AL413" i="56"/>
  <c r="AM413" i="56"/>
  <c r="AO413" i="56"/>
  <c r="W414" i="56"/>
  <c r="X414" i="56"/>
  <c r="Y414" i="56"/>
  <c r="Z414" i="56"/>
  <c r="AB414" i="56"/>
  <c r="AC414" i="56"/>
  <c r="AA414" i="56" s="1"/>
  <c r="AD414" i="56"/>
  <c r="AL414" i="56"/>
  <c r="AM414" i="56"/>
  <c r="AO414" i="56"/>
  <c r="W415" i="56"/>
  <c r="X415" i="56"/>
  <c r="Y415" i="56"/>
  <c r="Z415" i="56"/>
  <c r="AB415" i="56"/>
  <c r="AC415" i="56"/>
  <c r="AA415" i="56" s="1"/>
  <c r="AD415" i="56"/>
  <c r="AL415" i="56"/>
  <c r="AM415" i="56"/>
  <c r="AO415" i="56"/>
  <c r="W416" i="56"/>
  <c r="X416" i="56"/>
  <c r="Y416" i="56"/>
  <c r="Z416" i="56"/>
  <c r="AB416" i="56"/>
  <c r="AC416" i="56"/>
  <c r="AA416" i="56" s="1"/>
  <c r="AD416" i="56"/>
  <c r="AL416" i="56"/>
  <c r="AM416" i="56"/>
  <c r="AO416" i="56"/>
  <c r="W417" i="56"/>
  <c r="X417" i="56"/>
  <c r="Y417" i="56"/>
  <c r="Z417" i="56"/>
  <c r="AB417" i="56" s="1"/>
  <c r="AC417" i="56"/>
  <c r="AA417" i="56" s="1"/>
  <c r="AD417" i="56"/>
  <c r="AL417" i="56"/>
  <c r="AM417" i="56"/>
  <c r="AO417" i="56"/>
  <c r="W418" i="56"/>
  <c r="X418" i="56"/>
  <c r="Y418" i="56"/>
  <c r="Z418" i="56"/>
  <c r="AB418" i="56" s="1"/>
  <c r="AA418" i="56"/>
  <c r="AC418" i="56"/>
  <c r="AD418" i="56"/>
  <c r="AL418" i="56"/>
  <c r="AM418" i="56"/>
  <c r="AO418" i="56"/>
  <c r="W419" i="56"/>
  <c r="X419" i="56"/>
  <c r="AD419" i="56" s="1"/>
  <c r="Y419" i="56"/>
  <c r="Z419" i="56"/>
  <c r="AA419" i="56"/>
  <c r="AB419" i="56"/>
  <c r="AC419" i="56"/>
  <c r="AL419" i="56"/>
  <c r="AM419" i="56"/>
  <c r="AO419" i="56"/>
  <c r="W420" i="56"/>
  <c r="X420" i="56"/>
  <c r="AD420" i="56" s="1"/>
  <c r="Y420" i="56"/>
  <c r="Z420" i="56"/>
  <c r="AB420" i="56"/>
  <c r="AC420" i="56"/>
  <c r="AA420" i="56" s="1"/>
  <c r="AL420" i="56"/>
  <c r="AM420" i="56"/>
  <c r="AO420" i="56"/>
  <c r="W421" i="56"/>
  <c r="X421" i="56"/>
  <c r="AD421" i="56" s="1"/>
  <c r="Y421" i="56"/>
  <c r="Z421" i="56"/>
  <c r="AB421" i="56" s="1"/>
  <c r="AC421" i="56"/>
  <c r="AA421" i="56" s="1"/>
  <c r="AL421" i="56"/>
  <c r="AM421" i="56"/>
  <c r="AO421" i="56"/>
  <c r="W422" i="56"/>
  <c r="X422" i="56"/>
  <c r="AD422" i="56" s="1"/>
  <c r="Y422" i="56"/>
  <c r="Z422" i="56"/>
  <c r="AB422" i="56" s="1"/>
  <c r="AA422" i="56"/>
  <c r="AC422" i="56"/>
  <c r="AL422" i="56"/>
  <c r="AM422" i="56"/>
  <c r="AO422" i="56"/>
  <c r="W423" i="56"/>
  <c r="X423" i="56"/>
  <c r="AD423" i="56" s="1"/>
  <c r="Y423" i="56"/>
  <c r="Z423" i="56"/>
  <c r="AA423" i="56"/>
  <c r="AB423" i="56"/>
  <c r="AC423" i="56"/>
  <c r="AL423" i="56"/>
  <c r="AM423" i="56"/>
  <c r="AO423" i="56"/>
  <c r="W432" i="57"/>
  <c r="X432" i="57"/>
  <c r="Y432" i="57"/>
  <c r="Z432" i="57"/>
  <c r="AB432" i="57"/>
  <c r="AC432" i="57"/>
  <c r="AA432" i="57" s="1"/>
  <c r="AD432" i="57"/>
  <c r="AL432" i="57"/>
  <c r="AM432" i="57"/>
  <c r="AO432" i="57"/>
  <c r="W433" i="57"/>
  <c r="X433" i="57"/>
  <c r="Y433" i="57"/>
  <c r="Z433" i="57"/>
  <c r="AB433" i="57" s="1"/>
  <c r="AC433" i="57"/>
  <c r="AA433" i="57" s="1"/>
  <c r="AD433" i="57"/>
  <c r="AL433" i="57"/>
  <c r="AM433" i="57"/>
  <c r="AO433" i="57"/>
  <c r="W434" i="57"/>
  <c r="X434" i="57"/>
  <c r="AD434" i="57" s="1"/>
  <c r="Y434" i="57"/>
  <c r="Z434" i="57"/>
  <c r="AA434" i="57"/>
  <c r="AB434" i="57"/>
  <c r="AC434" i="57"/>
  <c r="AL434" i="57"/>
  <c r="AM434" i="57"/>
  <c r="AO434" i="57"/>
  <c r="W435" i="57"/>
  <c r="X435" i="57"/>
  <c r="AD435" i="57" s="1"/>
  <c r="Y435" i="57"/>
  <c r="Z435" i="57"/>
  <c r="AB435" i="57"/>
  <c r="AC435" i="57"/>
  <c r="AA435" i="57" s="1"/>
  <c r="AL435" i="57"/>
  <c r="AM435" i="57"/>
  <c r="AO435" i="57"/>
  <c r="W436" i="57"/>
  <c r="X436" i="57"/>
  <c r="AD436" i="57" s="1"/>
  <c r="Y436" i="57"/>
  <c r="Z436" i="57"/>
  <c r="AB436" i="57" s="1"/>
  <c r="AC436" i="57"/>
  <c r="AA436" i="57" s="1"/>
  <c r="AL436" i="57"/>
  <c r="AM436" i="57"/>
  <c r="AO436" i="57"/>
  <c r="W437" i="57"/>
  <c r="X437" i="57"/>
  <c r="AD437" i="57" s="1"/>
  <c r="Y437" i="57"/>
  <c r="Z437" i="57"/>
  <c r="AB437" i="57" s="1"/>
  <c r="AA437" i="57"/>
  <c r="AC437" i="57"/>
  <c r="AL437" i="57"/>
  <c r="AM437" i="57"/>
  <c r="AO437" i="57"/>
  <c r="W438" i="57"/>
  <c r="X438" i="57"/>
  <c r="AD438" i="57" s="1"/>
  <c r="Y438" i="57"/>
  <c r="Z438" i="57"/>
  <c r="AA438" i="57"/>
  <c r="AB438" i="57"/>
  <c r="AC438" i="57"/>
  <c r="AL438" i="57"/>
  <c r="AM438" i="57"/>
  <c r="AO438" i="57"/>
  <c r="W439" i="57"/>
  <c r="X439" i="57"/>
  <c r="AD439" i="57" s="1"/>
  <c r="Y439" i="57"/>
  <c r="Z439" i="57"/>
  <c r="AB439" i="57"/>
  <c r="AC439" i="57"/>
  <c r="AA439" i="57" s="1"/>
  <c r="AL439" i="57"/>
  <c r="AM439" i="57"/>
  <c r="AO439" i="57"/>
  <c r="W440" i="57"/>
  <c r="X440" i="57"/>
  <c r="Y440" i="57"/>
  <c r="Z440" i="57"/>
  <c r="AB440" i="57"/>
  <c r="AC440" i="57"/>
  <c r="AA440" i="57" s="1"/>
  <c r="AD440" i="57"/>
  <c r="AL440" i="57"/>
  <c r="AM440" i="57"/>
  <c r="AO440" i="57"/>
  <c r="W441" i="57"/>
  <c r="X441" i="57"/>
  <c r="Y441" i="57"/>
  <c r="Z441" i="57"/>
  <c r="AB441" i="57"/>
  <c r="AC441" i="57"/>
  <c r="AA441" i="57" s="1"/>
  <c r="AD441" i="57"/>
  <c r="AL441" i="57"/>
  <c r="AM441" i="57"/>
  <c r="AO441" i="57"/>
  <c r="W442" i="57"/>
  <c r="X442" i="57"/>
  <c r="Y442" i="57"/>
  <c r="Z442" i="57"/>
  <c r="AB442" i="57"/>
  <c r="AC442" i="57"/>
  <c r="AA442" i="57" s="1"/>
  <c r="AD442" i="57"/>
  <c r="AL442" i="57"/>
  <c r="AM442" i="57"/>
  <c r="AO442" i="57"/>
  <c r="W443" i="57"/>
  <c r="X443" i="57"/>
  <c r="Y443" i="57"/>
  <c r="Z443" i="57"/>
  <c r="AB443" i="57"/>
  <c r="AC443" i="57"/>
  <c r="AA443" i="57" s="1"/>
  <c r="AD443" i="57"/>
  <c r="AL443" i="57"/>
  <c r="AM443" i="57"/>
  <c r="AO443" i="57"/>
  <c r="W444" i="57"/>
  <c r="X444" i="57"/>
  <c r="Y444" i="57"/>
  <c r="Z444" i="57"/>
  <c r="AB444" i="57" s="1"/>
  <c r="AC444" i="57"/>
  <c r="AA444" i="57" s="1"/>
  <c r="AD444" i="57"/>
  <c r="AL444" i="57"/>
  <c r="AM444" i="57"/>
  <c r="AO444" i="57"/>
  <c r="W445" i="57"/>
  <c r="X445" i="57"/>
  <c r="Y445" i="57"/>
  <c r="Z445" i="57"/>
  <c r="AB445" i="57" s="1"/>
  <c r="AA445" i="57"/>
  <c r="AC445" i="57"/>
  <c r="AD445" i="57"/>
  <c r="AL445" i="57"/>
  <c r="AM445" i="57"/>
  <c r="AO445" i="57"/>
  <c r="W446" i="57"/>
  <c r="X446" i="57"/>
  <c r="AD446" i="57" s="1"/>
  <c r="Y446" i="57"/>
  <c r="Z446" i="57"/>
  <c r="AA446" i="57"/>
  <c r="AB446" i="57"/>
  <c r="AC446" i="57"/>
  <c r="AL446" i="57"/>
  <c r="AM446" i="57"/>
  <c r="AO446" i="57"/>
  <c r="W447" i="57"/>
  <c r="X447" i="57"/>
  <c r="AD447" i="57" s="1"/>
  <c r="Y447" i="57"/>
  <c r="Z447" i="57"/>
  <c r="AB447" i="57"/>
  <c r="AC447" i="57"/>
  <c r="AA447" i="57" s="1"/>
  <c r="AL447" i="57"/>
  <c r="AM447" i="57"/>
  <c r="AO447" i="57"/>
  <c r="W448" i="57"/>
  <c r="X448" i="57"/>
  <c r="AD448" i="57" s="1"/>
  <c r="Y448" i="57"/>
  <c r="Z448" i="57"/>
  <c r="AB448" i="57" s="1"/>
  <c r="AC448" i="57"/>
  <c r="AA448" i="57" s="1"/>
  <c r="AL448" i="57"/>
  <c r="AM448" i="57"/>
  <c r="AO448" i="57"/>
  <c r="W449" i="57"/>
  <c r="X449" i="57"/>
  <c r="AD449" i="57" s="1"/>
  <c r="Y449" i="57"/>
  <c r="Z449" i="57"/>
  <c r="AB449" i="57" s="1"/>
  <c r="AA449" i="57"/>
  <c r="AC449" i="57"/>
  <c r="AL449" i="57"/>
  <c r="AM449" i="57"/>
  <c r="AO449" i="57"/>
  <c r="W450" i="57"/>
  <c r="X450" i="57"/>
  <c r="AD450" i="57" s="1"/>
  <c r="Y450" i="57"/>
  <c r="Z450" i="57"/>
  <c r="AA450" i="57"/>
  <c r="AB450" i="57"/>
  <c r="AC450" i="57"/>
  <c r="AL450" i="57"/>
  <c r="AM450" i="57"/>
  <c r="AO450" i="57"/>
  <c r="W451" i="57"/>
  <c r="X451" i="57"/>
  <c r="AD451" i="57" s="1"/>
  <c r="Y451" i="57"/>
  <c r="Z451" i="57"/>
  <c r="AB451" i="57"/>
  <c r="AC451" i="57"/>
  <c r="AA451" i="57" s="1"/>
  <c r="AL451" i="57"/>
  <c r="AM451" i="57"/>
  <c r="AO451" i="57"/>
  <c r="W82" i="50"/>
  <c r="AC82" i="50"/>
  <c r="AA82" i="50" s="1"/>
  <c r="AI82" i="50"/>
  <c r="X82" i="50" s="1"/>
  <c r="AD82" i="50" s="1"/>
  <c r="AJ82" i="50"/>
  <c r="Y82" i="50" s="1"/>
  <c r="AK82" i="50"/>
  <c r="AM82" i="50" s="1"/>
  <c r="AL82" i="50"/>
  <c r="AN82" i="50"/>
  <c r="W83" i="50"/>
  <c r="Y83" i="50"/>
  <c r="Z83" i="50"/>
  <c r="AB83" i="50"/>
  <c r="AC83" i="50"/>
  <c r="AA83" i="50" s="1"/>
  <c r="AI83" i="50"/>
  <c r="X83" i="50" s="1"/>
  <c r="AD83" i="50" s="1"/>
  <c r="AJ83" i="50"/>
  <c r="AK83" i="50"/>
  <c r="AL83" i="50"/>
  <c r="AM83" i="50"/>
  <c r="AN83" i="50"/>
  <c r="T84" i="50"/>
  <c r="W84" i="50"/>
  <c r="X84" i="50"/>
  <c r="AD84" i="50" s="1"/>
  <c r="Y84" i="50"/>
  <c r="Z84" i="50"/>
  <c r="AB84" i="50" s="1"/>
  <c r="AI84" i="50"/>
  <c r="AJ84" i="50"/>
  <c r="AK84" i="50"/>
  <c r="AM84" i="50"/>
  <c r="AN84" i="50"/>
  <c r="AC84" i="50" s="1"/>
  <c r="AA84" i="50" s="1"/>
  <c r="AO84" i="50"/>
  <c r="W85" i="50"/>
  <c r="X85" i="50"/>
  <c r="AD85" i="50" s="1"/>
  <c r="AI85" i="50"/>
  <c r="AO85" i="50" s="1"/>
  <c r="AJ85" i="50"/>
  <c r="Y85" i="50" s="1"/>
  <c r="AK85" i="50"/>
  <c r="Z85" i="50" s="1"/>
  <c r="AB85" i="50" s="1"/>
  <c r="AM85" i="50"/>
  <c r="AN85" i="50"/>
  <c r="AC85" i="50" s="1"/>
  <c r="AA85" i="50" s="1"/>
  <c r="W86" i="50"/>
  <c r="AC86" i="50"/>
  <c r="AA86" i="50" s="1"/>
  <c r="AI86" i="50"/>
  <c r="X86" i="50" s="1"/>
  <c r="AD86" i="50" s="1"/>
  <c r="AJ86" i="50"/>
  <c r="Y86" i="50" s="1"/>
  <c r="AK86" i="50"/>
  <c r="AM86" i="50" s="1"/>
  <c r="AN86" i="50"/>
  <c r="AL86" i="50" s="1"/>
  <c r="W87" i="50"/>
  <c r="X87" i="50"/>
  <c r="Y87" i="50"/>
  <c r="Z87" i="50"/>
  <c r="AB87" i="50"/>
  <c r="AC87" i="50"/>
  <c r="AA87" i="50" s="1"/>
  <c r="AD87" i="50"/>
  <c r="AI87" i="50"/>
  <c r="AJ87" i="50"/>
  <c r="AK87" i="50"/>
  <c r="AM87" i="50" s="1"/>
  <c r="AL87" i="50"/>
  <c r="AN87" i="50"/>
  <c r="AO87" i="50"/>
  <c r="W88" i="50"/>
  <c r="X88" i="50"/>
  <c r="AD88" i="50" s="1"/>
  <c r="Y88" i="50"/>
  <c r="Z88" i="50"/>
  <c r="AB88" i="50" s="1"/>
  <c r="AI88" i="50"/>
  <c r="AJ88" i="50"/>
  <c r="AK88" i="50"/>
  <c r="AM88" i="50"/>
  <c r="AN88" i="50"/>
  <c r="AC88" i="50" s="1"/>
  <c r="AA88" i="50" s="1"/>
  <c r="AO88" i="50"/>
  <c r="W89" i="50"/>
  <c r="X89" i="50"/>
  <c r="AD89" i="50" s="1"/>
  <c r="AI89" i="50"/>
  <c r="AO89" i="50" s="1"/>
  <c r="AJ89" i="50"/>
  <c r="Y89" i="50" s="1"/>
  <c r="AK89" i="50"/>
  <c r="Z89" i="50" s="1"/>
  <c r="AB89" i="50" s="1"/>
  <c r="AM89" i="50"/>
  <c r="AN89" i="50"/>
  <c r="AC89" i="50" s="1"/>
  <c r="AA89" i="50" s="1"/>
  <c r="W90" i="50"/>
  <c r="AC90" i="50"/>
  <c r="AA90" i="50" s="1"/>
  <c r="AI90" i="50"/>
  <c r="X90" i="50" s="1"/>
  <c r="AD90" i="50" s="1"/>
  <c r="AJ90" i="50"/>
  <c r="Y90" i="50" s="1"/>
  <c r="AK90" i="50"/>
  <c r="AM90" i="50" s="1"/>
  <c r="AN90" i="50"/>
  <c r="AL90" i="50" s="1"/>
  <c r="W91" i="50"/>
  <c r="X91" i="50"/>
  <c r="Y91" i="50"/>
  <c r="Z91" i="50"/>
  <c r="AB91" i="50"/>
  <c r="AC91" i="50"/>
  <c r="AA91" i="50" s="1"/>
  <c r="AD91" i="50"/>
  <c r="AI91" i="50"/>
  <c r="AJ91" i="50"/>
  <c r="AK91" i="50"/>
  <c r="AM91" i="50" s="1"/>
  <c r="AL91" i="50"/>
  <c r="AN91" i="50"/>
  <c r="AO91" i="50"/>
  <c r="W92" i="50"/>
  <c r="X92" i="50"/>
  <c r="AD92" i="50" s="1"/>
  <c r="Y92" i="50"/>
  <c r="Z92" i="50"/>
  <c r="AB92" i="50" s="1"/>
  <c r="AI92" i="50"/>
  <c r="AJ92" i="50"/>
  <c r="AK92" i="50"/>
  <c r="AM92" i="50"/>
  <c r="AN92" i="50"/>
  <c r="AC92" i="50" s="1"/>
  <c r="AA92" i="50" s="1"/>
  <c r="AO92" i="50"/>
  <c r="W93" i="50"/>
  <c r="X93" i="50"/>
  <c r="AD93" i="50" s="1"/>
  <c r="AI93" i="50"/>
  <c r="AO93" i="50" s="1"/>
  <c r="AJ93" i="50"/>
  <c r="Y93" i="50" s="1"/>
  <c r="AK93" i="50"/>
  <c r="Z93" i="50" s="1"/>
  <c r="AB93" i="50" s="1"/>
  <c r="AM93" i="50"/>
  <c r="AN93" i="50"/>
  <c r="AC93" i="50" s="1"/>
  <c r="AA93" i="50" s="1"/>
  <c r="W94" i="50"/>
  <c r="AC94" i="50"/>
  <c r="AA94" i="50" s="1"/>
  <c r="AI94" i="50"/>
  <c r="X94" i="50" s="1"/>
  <c r="AD94" i="50" s="1"/>
  <c r="AJ94" i="50"/>
  <c r="Y94" i="50" s="1"/>
  <c r="AK94" i="50"/>
  <c r="AM94" i="50" s="1"/>
  <c r="AN94" i="50"/>
  <c r="AL94" i="50" s="1"/>
  <c r="W95" i="50"/>
  <c r="X95" i="50"/>
  <c r="Y95" i="50"/>
  <c r="Z95" i="50"/>
  <c r="AB95" i="50"/>
  <c r="AC95" i="50"/>
  <c r="AA95" i="50" s="1"/>
  <c r="AD95" i="50"/>
  <c r="AL95" i="50"/>
  <c r="AM95" i="50"/>
  <c r="AO95" i="50"/>
  <c r="W96" i="50"/>
  <c r="X96" i="50"/>
  <c r="Y96" i="50"/>
  <c r="Z96" i="50"/>
  <c r="AB96" i="50"/>
  <c r="AC96" i="50"/>
  <c r="AA96" i="50" s="1"/>
  <c r="AD96" i="50"/>
  <c r="AL96" i="50"/>
  <c r="AM96" i="50"/>
  <c r="AO96" i="50"/>
  <c r="W97" i="50"/>
  <c r="X97" i="50"/>
  <c r="Y97" i="50"/>
  <c r="Z97" i="50"/>
  <c r="AB97" i="50"/>
  <c r="AC97" i="50"/>
  <c r="AA97" i="50" s="1"/>
  <c r="AD97" i="50"/>
  <c r="AL97" i="50"/>
  <c r="AM97" i="50"/>
  <c r="AO97" i="50"/>
  <c r="W98" i="50"/>
  <c r="X98" i="50"/>
  <c r="Y98" i="50"/>
  <c r="Z98" i="50"/>
  <c r="AB98" i="50"/>
  <c r="AC98" i="50"/>
  <c r="AA98" i="50" s="1"/>
  <c r="AD98" i="50"/>
  <c r="AL98" i="50"/>
  <c r="AM98" i="50"/>
  <c r="AO98" i="50"/>
  <c r="W99" i="50"/>
  <c r="X99" i="50"/>
  <c r="Y99" i="50"/>
  <c r="Z99" i="50"/>
  <c r="AB99" i="50" s="1"/>
  <c r="AC99" i="50"/>
  <c r="AA99" i="50" s="1"/>
  <c r="AD99" i="50"/>
  <c r="AL99" i="50"/>
  <c r="AM99" i="50"/>
  <c r="AO99" i="50"/>
  <c r="W100" i="50"/>
  <c r="X100" i="50"/>
  <c r="Y100" i="50"/>
  <c r="Z100" i="50"/>
  <c r="AB100" i="50" s="1"/>
  <c r="AA100" i="50"/>
  <c r="AC100" i="50"/>
  <c r="AD100" i="50"/>
  <c r="AL100" i="50"/>
  <c r="AM100" i="50"/>
  <c r="AO100" i="50"/>
  <c r="W101" i="50"/>
  <c r="X101" i="50"/>
  <c r="AD101" i="50" s="1"/>
  <c r="Y101" i="50"/>
  <c r="Z101" i="50"/>
  <c r="AA101" i="50"/>
  <c r="AB101" i="50"/>
  <c r="AC101" i="50"/>
  <c r="AL101" i="50"/>
  <c r="AM101" i="50"/>
  <c r="AO101" i="50"/>
  <c r="W98" i="51"/>
  <c r="Y98" i="51"/>
  <c r="AC98" i="51"/>
  <c r="AA98" i="51" s="1"/>
  <c r="AI98" i="51"/>
  <c r="X98" i="51" s="1"/>
  <c r="AD98" i="51" s="1"/>
  <c r="AJ98" i="51"/>
  <c r="AK98" i="51"/>
  <c r="AM98" i="51" s="1"/>
  <c r="AL98" i="51"/>
  <c r="AN98" i="51"/>
  <c r="AO98" i="51"/>
  <c r="W99" i="51"/>
  <c r="Y99" i="51"/>
  <c r="Z99" i="51"/>
  <c r="AB99" i="51" s="1"/>
  <c r="AC99" i="51"/>
  <c r="AA99" i="51" s="1"/>
  <c r="AI99" i="51"/>
  <c r="X99" i="51" s="1"/>
  <c r="AD99" i="51" s="1"/>
  <c r="AJ99" i="51"/>
  <c r="AK99" i="51"/>
  <c r="AM99" i="51" s="1"/>
  <c r="AL99" i="51"/>
  <c r="AN99" i="51"/>
  <c r="W100" i="51"/>
  <c r="Y100" i="51"/>
  <c r="Z100" i="51"/>
  <c r="AB100" i="51"/>
  <c r="AI100" i="51"/>
  <c r="X100" i="51" s="1"/>
  <c r="AD100" i="51" s="1"/>
  <c r="AJ100" i="51"/>
  <c r="AK100" i="51"/>
  <c r="AL100" i="51"/>
  <c r="AM100" i="51"/>
  <c r="AN100" i="51"/>
  <c r="AC100" i="51" s="1"/>
  <c r="AA100" i="51" s="1"/>
  <c r="W101" i="51"/>
  <c r="AI101" i="51"/>
  <c r="X101" i="51" s="1"/>
  <c r="AD101" i="51" s="1"/>
  <c r="AJ101" i="51"/>
  <c r="Y101" i="51" s="1"/>
  <c r="AK101" i="51"/>
  <c r="Z101" i="51" s="1"/>
  <c r="AB101" i="51" s="1"/>
  <c r="AM101" i="51"/>
  <c r="AN101" i="51"/>
  <c r="AC101" i="51" s="1"/>
  <c r="AA101" i="51" s="1"/>
  <c r="AO101" i="51"/>
  <c r="W102" i="51"/>
  <c r="Y102" i="51"/>
  <c r="AC102" i="51"/>
  <c r="AA102" i="51" s="1"/>
  <c r="AI102" i="51"/>
  <c r="X102" i="51" s="1"/>
  <c r="AD102" i="51" s="1"/>
  <c r="AJ102" i="51"/>
  <c r="AK102" i="51"/>
  <c r="AM102" i="51" s="1"/>
  <c r="AL102" i="51"/>
  <c r="AN102" i="51"/>
  <c r="AO102" i="51"/>
  <c r="W103" i="51"/>
  <c r="Y103" i="51"/>
  <c r="Z103" i="51"/>
  <c r="AB103" i="51" s="1"/>
  <c r="AC103" i="51"/>
  <c r="AA103" i="51" s="1"/>
  <c r="AI103" i="51"/>
  <c r="X103" i="51" s="1"/>
  <c r="AD103" i="51" s="1"/>
  <c r="AJ103" i="51"/>
  <c r="AK103" i="51"/>
  <c r="AM103" i="51" s="1"/>
  <c r="AL103" i="51"/>
  <c r="AN103" i="51"/>
  <c r="W104" i="51"/>
  <c r="Y104" i="51"/>
  <c r="Z104" i="51"/>
  <c r="AB104" i="51"/>
  <c r="AI104" i="51"/>
  <c r="X104" i="51" s="1"/>
  <c r="AD104" i="51" s="1"/>
  <c r="AJ104" i="51"/>
  <c r="AK104" i="51"/>
  <c r="AL104" i="51"/>
  <c r="AM104" i="51"/>
  <c r="AN104" i="51"/>
  <c r="AC104" i="51" s="1"/>
  <c r="AA104" i="51" s="1"/>
  <c r="W105" i="51"/>
  <c r="AC105" i="51"/>
  <c r="AA105" i="51" s="1"/>
  <c r="AI105" i="51"/>
  <c r="X105" i="51" s="1"/>
  <c r="AD105" i="51" s="1"/>
  <c r="AJ105" i="51"/>
  <c r="Y105" i="51" s="1"/>
  <c r="AK105" i="51"/>
  <c r="Z105" i="51" s="1"/>
  <c r="AB105" i="51" s="1"/>
  <c r="AM105" i="51"/>
  <c r="AN105" i="51"/>
  <c r="AL105" i="51" s="1"/>
  <c r="AO105" i="51"/>
  <c r="W106" i="51"/>
  <c r="Y106" i="51"/>
  <c r="Z106" i="51"/>
  <c r="AB106" i="51" s="1"/>
  <c r="AC106" i="51"/>
  <c r="AA106" i="51" s="1"/>
  <c r="AI106" i="51"/>
  <c r="X106" i="51" s="1"/>
  <c r="AD106" i="51" s="1"/>
  <c r="AJ106" i="51"/>
  <c r="AK106" i="51"/>
  <c r="AM106" i="51" s="1"/>
  <c r="AL106" i="51"/>
  <c r="AN106" i="51"/>
  <c r="AO106" i="51"/>
  <c r="W107" i="51"/>
  <c r="Y107" i="51"/>
  <c r="Z107" i="51"/>
  <c r="AB107" i="51" s="1"/>
  <c r="AC107" i="51"/>
  <c r="AA107" i="51" s="1"/>
  <c r="AI107" i="51"/>
  <c r="X107" i="51" s="1"/>
  <c r="AD107" i="51" s="1"/>
  <c r="AJ107" i="51"/>
  <c r="AK107" i="51"/>
  <c r="AL107" i="51"/>
  <c r="AM107" i="51"/>
  <c r="AN107" i="51"/>
  <c r="W108" i="51"/>
  <c r="X108" i="51"/>
  <c r="Y108" i="51"/>
  <c r="Z108" i="51"/>
  <c r="AA108" i="51"/>
  <c r="AB108" i="51"/>
  <c r="AC108" i="51"/>
  <c r="AD108" i="51"/>
  <c r="AL108" i="51"/>
  <c r="AM108" i="51"/>
  <c r="AO108" i="51"/>
  <c r="W109" i="51"/>
  <c r="X109" i="51"/>
  <c r="AD109" i="51" s="1"/>
  <c r="Y109" i="51"/>
  <c r="Z109" i="51"/>
  <c r="AB109" i="51"/>
  <c r="AC109" i="51"/>
  <c r="AA109" i="51" s="1"/>
  <c r="AL109" i="51"/>
  <c r="AM109" i="51"/>
  <c r="AO109" i="51"/>
  <c r="W110" i="51"/>
  <c r="X110" i="51"/>
  <c r="Y110" i="51"/>
  <c r="Z110" i="51"/>
  <c r="AB110" i="51"/>
  <c r="AC110" i="51"/>
  <c r="AA110" i="51" s="1"/>
  <c r="AD110" i="51"/>
  <c r="AL110" i="51"/>
  <c r="AM110" i="51"/>
  <c r="AO110" i="51"/>
  <c r="W111" i="51"/>
  <c r="X111" i="51"/>
  <c r="Y111" i="51"/>
  <c r="Z111" i="51"/>
  <c r="AB111" i="51" s="1"/>
  <c r="AC111" i="51"/>
  <c r="AA111" i="51" s="1"/>
  <c r="AD111" i="51"/>
  <c r="AL111" i="51"/>
  <c r="AM111" i="51"/>
  <c r="AO111" i="51"/>
  <c r="W112" i="51"/>
  <c r="X112" i="51"/>
  <c r="AD112" i="51" s="1"/>
  <c r="Y112" i="51"/>
  <c r="Z112" i="51"/>
  <c r="AB112" i="51" s="1"/>
  <c r="AA112" i="51"/>
  <c r="AC112" i="51"/>
  <c r="AL112" i="51"/>
  <c r="AM112" i="51"/>
  <c r="AO112" i="51"/>
  <c r="W113" i="51"/>
  <c r="X113" i="51"/>
  <c r="AD113" i="51" s="1"/>
  <c r="Y113" i="51"/>
  <c r="Z113" i="51"/>
  <c r="AA113" i="51"/>
  <c r="AB113" i="51"/>
  <c r="AC113" i="51"/>
  <c r="AL113" i="51"/>
  <c r="AM113" i="51"/>
  <c r="AO113" i="51"/>
  <c r="W114" i="51"/>
  <c r="X114" i="51"/>
  <c r="AD114" i="51" s="1"/>
  <c r="Y114" i="51"/>
  <c r="Z114" i="51"/>
  <c r="AB114" i="51" s="1"/>
  <c r="AC114" i="51"/>
  <c r="AA114" i="51" s="1"/>
  <c r="AL114" i="51"/>
  <c r="AM114" i="51"/>
  <c r="AO114" i="51"/>
  <c r="W115" i="51"/>
  <c r="X115" i="51"/>
  <c r="Y115" i="51"/>
  <c r="Z115" i="51"/>
  <c r="AB115" i="51" s="1"/>
  <c r="AA115" i="51"/>
  <c r="AC115" i="51"/>
  <c r="AD115" i="51"/>
  <c r="AL115" i="51"/>
  <c r="AM115" i="51"/>
  <c r="AO115" i="51"/>
  <c r="W116" i="51"/>
  <c r="X116" i="51"/>
  <c r="AD116" i="51" s="1"/>
  <c r="Y116" i="51"/>
  <c r="Z116" i="51"/>
  <c r="AA116" i="51"/>
  <c r="AB116" i="51"/>
  <c r="AC116" i="51"/>
  <c r="AL116" i="51"/>
  <c r="AM116" i="51"/>
  <c r="AO116" i="51"/>
  <c r="W117" i="51"/>
  <c r="X117" i="51"/>
  <c r="AD117" i="51" s="1"/>
  <c r="Y117" i="51"/>
  <c r="Z117" i="51"/>
  <c r="AB117" i="51"/>
  <c r="AC117" i="51"/>
  <c r="AA117" i="51" s="1"/>
  <c r="AL117" i="51"/>
  <c r="AM117" i="51"/>
  <c r="AO117" i="51"/>
  <c r="W118" i="51"/>
  <c r="X118" i="51"/>
  <c r="Y118" i="51"/>
  <c r="Z118" i="51"/>
  <c r="AB118" i="51" s="1"/>
  <c r="AC118" i="51"/>
  <c r="AA118" i="51" s="1"/>
  <c r="AD118" i="51"/>
  <c r="AL118" i="51"/>
  <c r="AM118" i="51"/>
  <c r="AO118" i="51"/>
  <c r="W159" i="52"/>
  <c r="X159" i="52"/>
  <c r="Y159" i="52"/>
  <c r="Z159" i="52"/>
  <c r="AB159" i="52"/>
  <c r="AC159" i="52"/>
  <c r="AA159" i="52" s="1"/>
  <c r="AD159" i="52"/>
  <c r="AL159" i="52"/>
  <c r="AM159" i="52"/>
  <c r="AO159" i="52"/>
  <c r="W160" i="52"/>
  <c r="X160" i="52"/>
  <c r="Y160" i="52"/>
  <c r="Z160" i="52"/>
  <c r="AB160" i="52"/>
  <c r="AC160" i="52"/>
  <c r="AA160" i="52" s="1"/>
  <c r="AD160" i="52"/>
  <c r="AL160" i="52"/>
  <c r="AM160" i="52"/>
  <c r="AO160" i="52"/>
  <c r="W161" i="52"/>
  <c r="X161" i="52"/>
  <c r="AD161" i="52" s="1"/>
  <c r="Y161" i="52"/>
  <c r="Z161" i="52"/>
  <c r="AB161" i="52"/>
  <c r="AC161" i="52"/>
  <c r="AA161" i="52" s="1"/>
  <c r="AL161" i="52"/>
  <c r="AM161" i="52"/>
  <c r="AO161" i="52"/>
  <c r="W162" i="52"/>
  <c r="X162" i="52"/>
  <c r="AD162" i="52" s="1"/>
  <c r="Y162" i="52"/>
  <c r="Z162" i="52"/>
  <c r="AB162" i="52"/>
  <c r="AC162" i="52"/>
  <c r="AA162" i="52" s="1"/>
  <c r="AL162" i="52"/>
  <c r="AM162" i="52"/>
  <c r="AO162" i="52"/>
  <c r="W163" i="52"/>
  <c r="X163" i="52"/>
  <c r="AD163" i="52" s="1"/>
  <c r="Y163" i="52"/>
  <c r="Z163" i="52"/>
  <c r="AB163" i="52" s="1"/>
  <c r="AC163" i="52"/>
  <c r="AA163" i="52" s="1"/>
  <c r="AL163" i="52"/>
  <c r="AM163" i="52"/>
  <c r="AO163" i="52"/>
  <c r="W164" i="52"/>
  <c r="X164" i="52"/>
  <c r="AD164" i="52" s="1"/>
  <c r="Y164" i="52"/>
  <c r="Z164" i="52"/>
  <c r="AB164" i="52" s="1"/>
  <c r="AA164" i="52"/>
  <c r="AC164" i="52"/>
  <c r="AL164" i="52"/>
  <c r="AM164" i="52"/>
  <c r="AO164" i="52"/>
  <c r="W165" i="52"/>
  <c r="X165" i="52"/>
  <c r="AD165" i="52" s="1"/>
  <c r="Y165" i="52"/>
  <c r="Z165" i="52"/>
  <c r="AA165" i="52"/>
  <c r="AB165" i="52"/>
  <c r="AC165" i="52"/>
  <c r="AL165" i="52"/>
  <c r="AM165" i="52"/>
  <c r="AO165" i="52"/>
  <c r="W166" i="52"/>
  <c r="X166" i="52"/>
  <c r="AD166" i="52" s="1"/>
  <c r="Y166" i="52"/>
  <c r="Z166" i="52"/>
  <c r="AB166" i="52"/>
  <c r="AC166" i="52"/>
  <c r="AA166" i="52" s="1"/>
  <c r="AL166" i="52"/>
  <c r="AM166" i="52"/>
  <c r="AO166" i="52"/>
  <c r="W167" i="52"/>
  <c r="X167" i="52"/>
  <c r="Y167" i="52"/>
  <c r="Z167" i="52"/>
  <c r="AB167" i="52" s="1"/>
  <c r="AC167" i="52"/>
  <c r="AA167" i="52" s="1"/>
  <c r="AD167" i="52"/>
  <c r="AL167" i="52"/>
  <c r="AM167" i="52"/>
  <c r="AO167" i="52"/>
  <c r="W168" i="52"/>
  <c r="X168" i="52"/>
  <c r="Y168" i="52"/>
  <c r="Z168" i="52"/>
  <c r="AB168" i="52" s="1"/>
  <c r="AA168" i="52"/>
  <c r="AC168" i="52"/>
  <c r="AD168" i="52"/>
  <c r="AL168" i="52"/>
  <c r="AM168" i="52"/>
  <c r="AO168" i="52"/>
  <c r="W169" i="52"/>
  <c r="X169" i="52"/>
  <c r="Y169" i="52"/>
  <c r="Z169" i="52"/>
  <c r="AA169" i="52"/>
  <c r="AB169" i="52"/>
  <c r="AC169" i="52"/>
  <c r="AD169" i="52"/>
  <c r="AL169" i="52"/>
  <c r="AM169" i="52"/>
  <c r="AO169" i="52"/>
  <c r="W170" i="52"/>
  <c r="X170" i="52"/>
  <c r="Y170" i="52"/>
  <c r="Z170" i="52"/>
  <c r="AB170" i="52"/>
  <c r="AC170" i="52"/>
  <c r="AA170" i="52" s="1"/>
  <c r="AD170" i="52"/>
  <c r="AL170" i="52"/>
  <c r="AM170" i="52"/>
  <c r="AO170" i="52"/>
  <c r="W171" i="52"/>
  <c r="X171" i="52"/>
  <c r="Y171" i="52"/>
  <c r="Z171" i="52"/>
  <c r="AB171" i="52"/>
  <c r="AC171" i="52"/>
  <c r="AA171" i="52" s="1"/>
  <c r="AD171" i="52"/>
  <c r="AL171" i="52"/>
  <c r="AM171" i="52"/>
  <c r="AO171" i="52"/>
  <c r="W172" i="52"/>
  <c r="X172" i="52"/>
  <c r="Y172" i="52"/>
  <c r="Z172" i="52"/>
  <c r="AB172" i="52"/>
  <c r="AC172" i="52"/>
  <c r="AA172" i="52" s="1"/>
  <c r="AD172" i="52"/>
  <c r="AL172" i="52"/>
  <c r="AM172" i="52"/>
  <c r="AO172" i="52"/>
  <c r="W173" i="52"/>
  <c r="X173" i="52"/>
  <c r="AD173" i="52" s="1"/>
  <c r="Y173" i="52"/>
  <c r="Z173" i="52"/>
  <c r="AB173" i="52"/>
  <c r="AC173" i="52"/>
  <c r="AA173" i="52" s="1"/>
  <c r="AL173" i="52"/>
  <c r="AM173" i="52"/>
  <c r="AO173" i="52"/>
  <c r="W174" i="52"/>
  <c r="X174" i="52"/>
  <c r="AD174" i="52" s="1"/>
  <c r="Y174" i="52"/>
  <c r="Z174" i="52"/>
  <c r="AB174" i="52" s="1"/>
  <c r="AC174" i="52"/>
  <c r="AA174" i="52" s="1"/>
  <c r="AL174" i="52"/>
  <c r="AM174" i="52"/>
  <c r="AO174" i="52"/>
  <c r="W175" i="52"/>
  <c r="X175" i="52"/>
  <c r="AD175" i="52" s="1"/>
  <c r="Y175" i="52"/>
  <c r="Z175" i="52"/>
  <c r="AB175" i="52" s="1"/>
  <c r="AA175" i="52"/>
  <c r="AC175" i="52"/>
  <c r="AL175" i="52"/>
  <c r="AM175" i="52"/>
  <c r="AO175" i="52"/>
  <c r="W176" i="52"/>
  <c r="X176" i="52"/>
  <c r="AD176" i="52" s="1"/>
  <c r="Y176" i="52"/>
  <c r="Z176" i="52"/>
  <c r="AB176" i="52" s="1"/>
  <c r="AA176" i="52"/>
  <c r="AC176" i="52"/>
  <c r="AL176" i="52"/>
  <c r="AM176" i="52"/>
  <c r="AO176" i="52"/>
  <c r="W177" i="52"/>
  <c r="X177" i="52"/>
  <c r="AD177" i="52" s="1"/>
  <c r="Y177" i="52"/>
  <c r="Z177" i="52"/>
  <c r="AA177" i="52"/>
  <c r="AB177" i="52"/>
  <c r="AC177" i="52"/>
  <c r="AL177" i="52"/>
  <c r="AM177" i="52"/>
  <c r="AO177" i="52"/>
  <c r="W178" i="52"/>
  <c r="X178" i="52"/>
  <c r="AD178" i="52" s="1"/>
  <c r="Y178" i="52"/>
  <c r="Z178" i="52"/>
  <c r="AB178" i="52"/>
  <c r="AC178" i="52"/>
  <c r="AA178" i="52" s="1"/>
  <c r="AL178" i="52"/>
  <c r="AM178" i="52"/>
  <c r="AO178" i="52"/>
  <c r="W179" i="52"/>
  <c r="X179" i="52"/>
  <c r="Y179" i="52"/>
  <c r="Z179" i="52"/>
  <c r="AB179" i="52" s="1"/>
  <c r="AC179" i="52"/>
  <c r="AA179" i="52" s="1"/>
  <c r="AD179" i="52"/>
  <c r="AL179" i="52"/>
  <c r="AM179" i="52"/>
  <c r="AO179" i="52"/>
  <c r="W124" i="52"/>
  <c r="AC124" i="52"/>
  <c r="AA124" i="52" s="1"/>
  <c r="AI124" i="52"/>
  <c r="X124" i="52" s="1"/>
  <c r="AD124" i="52" s="1"/>
  <c r="AJ124" i="52"/>
  <c r="Y124" i="52" s="1"/>
  <c r="AK124" i="52"/>
  <c r="AM124" i="52" s="1"/>
  <c r="AL124" i="52"/>
  <c r="AN124" i="52"/>
  <c r="W125" i="52"/>
  <c r="Y125" i="52"/>
  <c r="Z125" i="52"/>
  <c r="AB125" i="52" s="1"/>
  <c r="AA125" i="52"/>
  <c r="AC125" i="52"/>
  <c r="AI125" i="52"/>
  <c r="X125" i="52" s="1"/>
  <c r="AD125" i="52" s="1"/>
  <c r="AJ125" i="52"/>
  <c r="AK125" i="52"/>
  <c r="AM125" i="52"/>
  <c r="AN125" i="52"/>
  <c r="AL125" i="52" s="1"/>
  <c r="W126" i="52"/>
  <c r="X126" i="52"/>
  <c r="AD126" i="52" s="1"/>
  <c r="Y126" i="52"/>
  <c r="Z126" i="52"/>
  <c r="AB126" i="52"/>
  <c r="AI126" i="52"/>
  <c r="AJ126" i="52"/>
  <c r="AK126" i="52"/>
  <c r="AM126" i="52"/>
  <c r="AN126" i="52"/>
  <c r="AC126" i="52" s="1"/>
  <c r="AA126" i="52" s="1"/>
  <c r="AO126" i="52"/>
  <c r="W127" i="52"/>
  <c r="X127" i="52"/>
  <c r="AD127" i="52" s="1"/>
  <c r="Y127" i="52"/>
  <c r="AI127" i="52"/>
  <c r="AJ127" i="52"/>
  <c r="AK127" i="52"/>
  <c r="Z127" i="52" s="1"/>
  <c r="AB127" i="52" s="1"/>
  <c r="AN127" i="52"/>
  <c r="AC127" i="52" s="1"/>
  <c r="AA127" i="52" s="1"/>
  <c r="AO127" i="52"/>
  <c r="W128" i="52"/>
  <c r="AC128" i="52"/>
  <c r="AA128" i="52" s="1"/>
  <c r="AI128" i="52"/>
  <c r="X128" i="52" s="1"/>
  <c r="AD128" i="52" s="1"/>
  <c r="AJ128" i="52"/>
  <c r="Y128" i="52" s="1"/>
  <c r="AK128" i="52"/>
  <c r="AM128" i="52" s="1"/>
  <c r="AL128" i="52"/>
  <c r="AN128" i="52"/>
  <c r="W129" i="52"/>
  <c r="Y129" i="52"/>
  <c r="Z129" i="52"/>
  <c r="AB129" i="52" s="1"/>
  <c r="AA129" i="52"/>
  <c r="AC129" i="52"/>
  <c r="AI129" i="52"/>
  <c r="AO129" i="52" s="1"/>
  <c r="AJ129" i="52"/>
  <c r="AK129" i="52"/>
  <c r="AM129" i="52"/>
  <c r="AN129" i="52"/>
  <c r="AL129" i="52" s="1"/>
  <c r="W130" i="52"/>
  <c r="X130" i="52"/>
  <c r="AD130" i="52" s="1"/>
  <c r="Y130" i="52"/>
  <c r="Z130" i="52"/>
  <c r="AB130" i="52"/>
  <c r="AI130" i="52"/>
  <c r="AJ130" i="52"/>
  <c r="AK130" i="52"/>
  <c r="AM130" i="52"/>
  <c r="AN130" i="52"/>
  <c r="AC130" i="52" s="1"/>
  <c r="AA130" i="52" s="1"/>
  <c r="AO130" i="52"/>
  <c r="W131" i="52"/>
  <c r="X131" i="52"/>
  <c r="AD131" i="52" s="1"/>
  <c r="Y131" i="52"/>
  <c r="AI131" i="52"/>
  <c r="AJ131" i="52"/>
  <c r="AK131" i="52"/>
  <c r="Z131" i="52" s="1"/>
  <c r="AB131" i="52" s="1"/>
  <c r="AN131" i="52"/>
  <c r="AC131" i="52" s="1"/>
  <c r="AA131" i="52" s="1"/>
  <c r="AO131" i="52"/>
  <c r="W132" i="52"/>
  <c r="AC132" i="52"/>
  <c r="AA132" i="52" s="1"/>
  <c r="AI132" i="52"/>
  <c r="X132" i="52" s="1"/>
  <c r="AD132" i="52" s="1"/>
  <c r="AJ132" i="52"/>
  <c r="Y132" i="52" s="1"/>
  <c r="AK132" i="52"/>
  <c r="AM132" i="52" s="1"/>
  <c r="AL132" i="52"/>
  <c r="AN132" i="52"/>
  <c r="W133" i="52"/>
  <c r="Y133" i="52"/>
  <c r="Z133" i="52"/>
  <c r="AB133" i="52" s="1"/>
  <c r="AA133" i="52"/>
  <c r="AC133" i="52"/>
  <c r="AI133" i="52"/>
  <c r="X133" i="52" s="1"/>
  <c r="AD133" i="52" s="1"/>
  <c r="AJ133" i="52"/>
  <c r="AK133" i="52"/>
  <c r="AM133" i="52"/>
  <c r="AN133" i="52"/>
  <c r="AL133" i="52" s="1"/>
  <c r="W134" i="52"/>
  <c r="X134" i="52"/>
  <c r="AD134" i="52" s="1"/>
  <c r="Y134" i="52"/>
  <c r="Z134" i="52"/>
  <c r="AA134" i="52"/>
  <c r="AB134" i="52"/>
  <c r="AC134" i="52"/>
  <c r="AL134" i="52"/>
  <c r="AM134" i="52"/>
  <c r="AO134" i="52"/>
  <c r="W135" i="52"/>
  <c r="X135" i="52"/>
  <c r="AD135" i="52" s="1"/>
  <c r="Y135" i="52"/>
  <c r="Z135" i="52"/>
  <c r="AB135" i="52"/>
  <c r="AC135" i="52"/>
  <c r="AA135" i="52" s="1"/>
  <c r="AL135" i="52"/>
  <c r="AM135" i="52"/>
  <c r="AO135" i="52"/>
  <c r="W136" i="52"/>
  <c r="X136" i="52"/>
  <c r="Y136" i="52"/>
  <c r="Z136" i="52"/>
  <c r="AB136" i="52" s="1"/>
  <c r="AC136" i="52"/>
  <c r="AA136" i="52" s="1"/>
  <c r="AD136" i="52"/>
  <c r="AL136" i="52"/>
  <c r="AM136" i="52"/>
  <c r="AO136" i="52"/>
  <c r="W137" i="52"/>
  <c r="X137" i="52"/>
  <c r="Y137" i="52"/>
  <c r="Z137" i="52"/>
  <c r="AB137" i="52" s="1"/>
  <c r="AA137" i="52"/>
  <c r="AC137" i="52"/>
  <c r="AD137" i="52"/>
  <c r="AL137" i="52"/>
  <c r="AM137" i="52"/>
  <c r="AO137" i="52"/>
  <c r="W138" i="52"/>
  <c r="X138" i="52"/>
  <c r="Y138" i="52"/>
  <c r="Z138" i="52"/>
  <c r="AA138" i="52"/>
  <c r="AB138" i="52"/>
  <c r="AC138" i="52"/>
  <c r="AD138" i="52"/>
  <c r="AL138" i="52"/>
  <c r="AM138" i="52"/>
  <c r="AO138" i="52"/>
  <c r="W139" i="52"/>
  <c r="X139" i="52"/>
  <c r="Y139" i="52"/>
  <c r="Z139" i="52"/>
  <c r="AB139" i="52"/>
  <c r="AC139" i="52"/>
  <c r="AA139" i="52" s="1"/>
  <c r="AD139" i="52"/>
  <c r="AL139" i="52"/>
  <c r="AM139" i="52"/>
  <c r="AO139" i="52"/>
  <c r="W140" i="52"/>
  <c r="X140" i="52"/>
  <c r="Y140" i="52"/>
  <c r="Z140" i="52"/>
  <c r="AB140" i="52"/>
  <c r="AC140" i="52"/>
  <c r="AA140" i="52" s="1"/>
  <c r="AD140" i="52"/>
  <c r="AL140" i="52"/>
  <c r="AM140" i="52"/>
  <c r="AO140" i="52"/>
  <c r="W141" i="52"/>
  <c r="X141" i="52"/>
  <c r="Y141" i="52"/>
  <c r="Z141" i="52"/>
  <c r="AB141" i="52"/>
  <c r="AC141" i="52"/>
  <c r="AA141" i="52" s="1"/>
  <c r="AD141" i="52"/>
  <c r="AL141" i="52"/>
  <c r="AM141" i="52"/>
  <c r="AO141" i="52"/>
  <c r="W142" i="52"/>
  <c r="X142" i="52"/>
  <c r="AD142" i="52" s="1"/>
  <c r="Y142" i="52"/>
  <c r="Z142" i="52"/>
  <c r="AB142" i="52"/>
  <c r="AC142" i="52"/>
  <c r="AA142" i="52" s="1"/>
  <c r="AL142" i="52"/>
  <c r="AM142" i="52"/>
  <c r="AO142" i="52"/>
  <c r="W143" i="52"/>
  <c r="X143" i="52"/>
  <c r="AD143" i="52" s="1"/>
  <c r="Y143" i="52"/>
  <c r="Z143" i="52"/>
  <c r="AB143" i="52"/>
  <c r="AC143" i="52"/>
  <c r="AA143" i="52" s="1"/>
  <c r="AL143" i="52"/>
  <c r="AM143" i="52"/>
  <c r="AO143" i="52"/>
  <c r="W144" i="52"/>
  <c r="X144" i="52"/>
  <c r="AD144" i="52" s="1"/>
  <c r="Y144" i="52"/>
  <c r="Z144" i="52"/>
  <c r="AB144" i="52" s="1"/>
  <c r="AC144" i="52"/>
  <c r="AA144" i="52" s="1"/>
  <c r="AL144" i="52"/>
  <c r="AM144" i="52"/>
  <c r="AO144" i="52"/>
  <c r="W145" i="52"/>
  <c r="X145" i="52"/>
  <c r="AD145" i="52" s="1"/>
  <c r="Y145" i="52"/>
  <c r="Z145" i="52"/>
  <c r="AB145" i="52" s="1"/>
  <c r="AA145" i="52"/>
  <c r="AC145" i="52"/>
  <c r="AL145" i="52"/>
  <c r="AM145" i="52"/>
  <c r="AO145" i="52"/>
  <c r="W146" i="52"/>
  <c r="X146" i="52"/>
  <c r="AD146" i="52" s="1"/>
  <c r="Y146" i="52"/>
  <c r="Z146" i="52"/>
  <c r="AA146" i="52"/>
  <c r="AB146" i="52"/>
  <c r="AC146" i="52"/>
  <c r="AL146" i="52"/>
  <c r="AM146" i="52"/>
  <c r="AO146" i="52"/>
  <c r="W147" i="52"/>
  <c r="X147" i="52"/>
  <c r="AD147" i="52" s="1"/>
  <c r="Y147" i="52"/>
  <c r="Z147" i="52"/>
  <c r="AB147" i="52"/>
  <c r="AC147" i="52"/>
  <c r="AA147" i="52" s="1"/>
  <c r="AL147" i="52"/>
  <c r="AM147" i="52"/>
  <c r="AO147" i="52"/>
  <c r="W148" i="52"/>
  <c r="X148" i="52"/>
  <c r="Y148" i="52"/>
  <c r="Z148" i="52"/>
  <c r="AB148" i="52" s="1"/>
  <c r="AC148" i="52"/>
  <c r="AA148" i="52" s="1"/>
  <c r="AD148" i="52"/>
  <c r="AL148" i="52"/>
  <c r="AM148" i="52"/>
  <c r="AO148" i="52"/>
  <c r="W149" i="52"/>
  <c r="X149" i="52"/>
  <c r="Y149" i="52"/>
  <c r="Z149" i="52"/>
  <c r="AB149" i="52" s="1"/>
  <c r="AA149" i="52"/>
  <c r="AC149" i="52"/>
  <c r="AD149" i="52"/>
  <c r="AL149" i="52"/>
  <c r="AM149" i="52"/>
  <c r="AO149" i="52"/>
  <c r="W150" i="52"/>
  <c r="X150" i="52"/>
  <c r="Y150" i="52"/>
  <c r="Z150" i="52"/>
  <c r="AA150" i="52"/>
  <c r="AB150" i="52"/>
  <c r="AC150" i="52"/>
  <c r="AD150" i="52"/>
  <c r="AL150" i="52"/>
  <c r="AM150" i="52"/>
  <c r="AO150" i="52"/>
  <c r="W151" i="52"/>
  <c r="X151" i="52"/>
  <c r="Y151" i="52"/>
  <c r="Z151" i="52"/>
  <c r="AB151" i="52"/>
  <c r="AC151" i="52"/>
  <c r="AA151" i="52" s="1"/>
  <c r="AD151" i="52"/>
  <c r="AL151" i="52"/>
  <c r="AM151" i="52"/>
  <c r="AO151" i="52"/>
  <c r="W152" i="52"/>
  <c r="X152" i="52"/>
  <c r="Y152" i="52"/>
  <c r="Z152" i="52"/>
  <c r="AB152" i="52"/>
  <c r="AC152" i="52"/>
  <c r="AA152" i="52" s="1"/>
  <c r="AD152" i="52"/>
  <c r="AL152" i="52"/>
  <c r="AM152" i="52"/>
  <c r="AO152" i="52"/>
  <c r="W153" i="52"/>
  <c r="X153" i="52"/>
  <c r="Y153" i="52"/>
  <c r="Z153" i="52"/>
  <c r="AB153" i="52"/>
  <c r="AC153" i="52"/>
  <c r="AA153" i="52" s="1"/>
  <c r="AD153" i="52"/>
  <c r="AL153" i="52"/>
  <c r="AM153" i="52"/>
  <c r="AO153" i="52"/>
  <c r="W154" i="52"/>
  <c r="X154" i="52"/>
  <c r="AD154" i="52" s="1"/>
  <c r="Y154" i="52"/>
  <c r="Z154" i="52"/>
  <c r="AB154" i="52"/>
  <c r="AC154" i="52"/>
  <c r="AA154" i="52" s="1"/>
  <c r="AL154" i="52"/>
  <c r="AM154" i="52"/>
  <c r="AO154" i="52"/>
  <c r="W155" i="52"/>
  <c r="X155" i="52"/>
  <c r="AD155" i="52" s="1"/>
  <c r="Y155" i="52"/>
  <c r="Z155" i="52"/>
  <c r="AB155" i="52"/>
  <c r="AC155" i="52"/>
  <c r="AA155" i="52" s="1"/>
  <c r="AL155" i="52"/>
  <c r="AM155" i="52"/>
  <c r="AO155" i="52"/>
  <c r="W156" i="52"/>
  <c r="X156" i="52"/>
  <c r="AD156" i="52" s="1"/>
  <c r="Y156" i="52"/>
  <c r="Z156" i="52"/>
  <c r="AB156" i="52" s="1"/>
  <c r="AC156" i="52"/>
  <c r="AA156" i="52" s="1"/>
  <c r="AL156" i="52"/>
  <c r="AM156" i="52"/>
  <c r="AO156" i="52"/>
  <c r="W157" i="52"/>
  <c r="X157" i="52"/>
  <c r="AD157" i="52" s="1"/>
  <c r="Y157" i="52"/>
  <c r="Z157" i="52"/>
  <c r="AB157" i="52" s="1"/>
  <c r="AA157" i="52"/>
  <c r="AC157" i="52"/>
  <c r="AL157" i="52"/>
  <c r="AM157" i="52"/>
  <c r="AO157" i="52"/>
  <c r="W158" i="52"/>
  <c r="X158" i="52"/>
  <c r="AD158" i="52" s="1"/>
  <c r="Y158" i="52"/>
  <c r="Z158" i="52"/>
  <c r="AA158" i="52"/>
  <c r="AB158" i="52"/>
  <c r="AC158" i="52"/>
  <c r="AL158" i="52"/>
  <c r="AM158" i="52"/>
  <c r="AO158" i="52"/>
  <c r="AO489" i="64"/>
  <c r="AM489" i="64"/>
  <c r="AL489" i="64"/>
  <c r="AC489" i="64"/>
  <c r="AA489" i="64" s="1"/>
  <c r="Z489" i="64"/>
  <c r="AB489" i="64" s="1"/>
  <c r="Y489" i="64"/>
  <c r="X489" i="64"/>
  <c r="AD489" i="64" s="1"/>
  <c r="W489" i="64"/>
  <c r="AO488" i="64"/>
  <c r="AM488" i="64"/>
  <c r="AL488" i="64"/>
  <c r="AC488" i="64"/>
  <c r="AA488" i="64" s="1"/>
  <c r="Z488" i="64"/>
  <c r="AB488" i="64" s="1"/>
  <c r="Y488" i="64"/>
  <c r="X488" i="64"/>
  <c r="AD488" i="64" s="1"/>
  <c r="W488" i="64"/>
  <c r="AO487" i="64"/>
  <c r="AM487" i="64"/>
  <c r="AL487" i="64"/>
  <c r="AC487" i="64"/>
  <c r="AA487" i="64" s="1"/>
  <c r="Z487" i="64"/>
  <c r="AB487" i="64" s="1"/>
  <c r="Y487" i="64"/>
  <c r="X487" i="64"/>
  <c r="AD487" i="64" s="1"/>
  <c r="W487" i="64"/>
  <c r="AO486" i="64"/>
  <c r="AM486" i="64"/>
  <c r="AL486" i="64"/>
  <c r="AC486" i="64"/>
  <c r="AA486" i="64" s="1"/>
  <c r="Z486" i="64"/>
  <c r="AB486" i="64" s="1"/>
  <c r="Y486" i="64"/>
  <c r="X486" i="64"/>
  <c r="AD486" i="64" s="1"/>
  <c r="W486" i="64"/>
  <c r="AO485" i="64"/>
  <c r="AM485" i="64"/>
  <c r="AL485" i="64"/>
  <c r="AC485" i="64"/>
  <c r="AA485" i="64" s="1"/>
  <c r="Z485" i="64"/>
  <c r="AB485" i="64" s="1"/>
  <c r="Y485" i="64"/>
  <c r="X485" i="64"/>
  <c r="AD485" i="64" s="1"/>
  <c r="W485" i="64"/>
  <c r="AO484" i="64"/>
  <c r="AM484" i="64"/>
  <c r="AL484" i="64"/>
  <c r="AC484" i="64"/>
  <c r="AA484" i="64" s="1"/>
  <c r="Z484" i="64"/>
  <c r="AB484" i="64" s="1"/>
  <c r="Y484" i="64"/>
  <c r="X484" i="64"/>
  <c r="AD484" i="64" s="1"/>
  <c r="W484" i="64"/>
  <c r="AO483" i="64"/>
  <c r="AM483" i="64"/>
  <c r="AL483" i="64"/>
  <c r="AC483" i="64"/>
  <c r="AA483" i="64" s="1"/>
  <c r="Z483" i="64"/>
  <c r="AB483" i="64" s="1"/>
  <c r="Y483" i="64"/>
  <c r="X483" i="64"/>
  <c r="AD483" i="64" s="1"/>
  <c r="W483" i="64"/>
  <c r="AO482" i="64"/>
  <c r="AM482" i="64"/>
  <c r="AL482" i="64"/>
  <c r="AC482" i="64"/>
  <c r="AA482" i="64" s="1"/>
  <c r="Z482" i="64"/>
  <c r="AB482" i="64" s="1"/>
  <c r="Y482" i="64"/>
  <c r="X482" i="64"/>
  <c r="AD482" i="64" s="1"/>
  <c r="W482" i="64"/>
  <c r="AO481" i="64"/>
  <c r="AM481" i="64"/>
  <c r="AL481" i="64"/>
  <c r="AC481" i="64"/>
  <c r="AA481" i="64" s="1"/>
  <c r="Z481" i="64"/>
  <c r="AB481" i="64" s="1"/>
  <c r="Y481" i="64"/>
  <c r="X481" i="64"/>
  <c r="AD481" i="64" s="1"/>
  <c r="W481" i="64"/>
  <c r="AO480" i="64"/>
  <c r="AM480" i="64"/>
  <c r="AL480" i="64"/>
  <c r="AC480" i="64"/>
  <c r="AA480" i="64" s="1"/>
  <c r="Z480" i="64"/>
  <c r="AB480" i="64" s="1"/>
  <c r="Y480" i="64"/>
  <c r="X480" i="64"/>
  <c r="AD480" i="64" s="1"/>
  <c r="W480" i="64"/>
  <c r="AO479" i="64"/>
  <c r="AM479" i="64"/>
  <c r="AL479" i="64"/>
  <c r="AC479" i="64"/>
  <c r="AA479" i="64" s="1"/>
  <c r="Z479" i="64"/>
  <c r="AB479" i="64" s="1"/>
  <c r="Y479" i="64"/>
  <c r="X479" i="64"/>
  <c r="AD479" i="64" s="1"/>
  <c r="W479" i="64"/>
  <c r="AO478" i="64"/>
  <c r="AM478" i="64"/>
  <c r="AL478" i="64"/>
  <c r="AC478" i="64"/>
  <c r="AA478" i="64" s="1"/>
  <c r="Z478" i="64"/>
  <c r="AB478" i="64" s="1"/>
  <c r="Y478" i="64"/>
  <c r="X478" i="64"/>
  <c r="AD478" i="64" s="1"/>
  <c r="W478" i="64"/>
  <c r="AO477" i="64"/>
  <c r="AM477" i="64"/>
  <c r="AL477" i="64"/>
  <c r="AC477" i="64"/>
  <c r="AA477" i="64" s="1"/>
  <c r="Z477" i="64"/>
  <c r="AB477" i="64" s="1"/>
  <c r="Y477" i="64"/>
  <c r="X477" i="64"/>
  <c r="AD477" i="64" s="1"/>
  <c r="W477" i="64"/>
  <c r="AO476" i="64"/>
  <c r="AM476" i="64"/>
  <c r="AL476" i="64"/>
  <c r="AC476" i="64"/>
  <c r="AA476" i="64" s="1"/>
  <c r="Z476" i="64"/>
  <c r="AB476" i="64" s="1"/>
  <c r="Y476" i="64"/>
  <c r="X476" i="64"/>
  <c r="AD476" i="64" s="1"/>
  <c r="W476" i="64"/>
  <c r="AO475" i="64"/>
  <c r="AM475" i="64"/>
  <c r="AL475" i="64"/>
  <c r="AC475" i="64"/>
  <c r="AA475" i="64" s="1"/>
  <c r="Z475" i="64"/>
  <c r="AB475" i="64" s="1"/>
  <c r="Y475" i="64"/>
  <c r="X475" i="64"/>
  <c r="AD475" i="64" s="1"/>
  <c r="W475" i="64"/>
  <c r="AO474" i="64"/>
  <c r="AM474" i="64"/>
  <c r="AL474" i="64"/>
  <c r="AC474" i="64"/>
  <c r="AA474" i="64" s="1"/>
  <c r="Z474" i="64"/>
  <c r="AB474" i="64" s="1"/>
  <c r="Y474" i="64"/>
  <c r="X474" i="64"/>
  <c r="AD474" i="64" s="1"/>
  <c r="W474" i="64"/>
  <c r="AO473" i="64"/>
  <c r="AM473" i="64"/>
  <c r="AL473" i="64"/>
  <c r="AC473" i="64"/>
  <c r="AA473" i="64" s="1"/>
  <c r="Z473" i="64"/>
  <c r="AB473" i="64" s="1"/>
  <c r="Y473" i="64"/>
  <c r="X473" i="64"/>
  <c r="AD473" i="64" s="1"/>
  <c r="W473" i="64"/>
  <c r="AO472" i="64"/>
  <c r="AM472" i="64"/>
  <c r="AL472" i="64"/>
  <c r="AC472" i="64"/>
  <c r="AA472" i="64" s="1"/>
  <c r="Z472" i="64"/>
  <c r="AB472" i="64" s="1"/>
  <c r="Y472" i="64"/>
  <c r="X472" i="64"/>
  <c r="AD472" i="64" s="1"/>
  <c r="W472" i="64"/>
  <c r="AO471" i="64"/>
  <c r="AM471" i="64"/>
  <c r="AL471" i="64"/>
  <c r="AC471" i="64"/>
  <c r="AA471" i="64" s="1"/>
  <c r="Z471" i="64"/>
  <c r="AB471" i="64" s="1"/>
  <c r="Y471" i="64"/>
  <c r="X471" i="64"/>
  <c r="AD471" i="64" s="1"/>
  <c r="W471" i="64"/>
  <c r="AO470" i="64"/>
  <c r="AM470" i="64"/>
  <c r="AL470" i="64"/>
  <c r="AC470" i="64"/>
  <c r="AA470" i="64" s="1"/>
  <c r="Z470" i="64"/>
  <c r="AB470" i="64" s="1"/>
  <c r="Y470" i="64"/>
  <c r="X470" i="64"/>
  <c r="AD470" i="64" s="1"/>
  <c r="W470" i="64"/>
  <c r="AO469" i="64"/>
  <c r="AM469" i="64"/>
  <c r="AL469" i="64"/>
  <c r="AC469" i="64"/>
  <c r="AA469" i="64" s="1"/>
  <c r="Z469" i="64"/>
  <c r="AB469" i="64" s="1"/>
  <c r="Y469" i="64"/>
  <c r="X469" i="64"/>
  <c r="AD469" i="64" s="1"/>
  <c r="W469" i="64"/>
  <c r="AO468" i="64"/>
  <c r="AM468" i="64"/>
  <c r="AL468" i="64"/>
  <c r="AC468" i="64"/>
  <c r="AA468" i="64" s="1"/>
  <c r="Z468" i="64"/>
  <c r="AB468" i="64" s="1"/>
  <c r="Y468" i="64"/>
  <c r="X468" i="64"/>
  <c r="AD468" i="64" s="1"/>
  <c r="W468" i="64"/>
  <c r="AO467" i="64"/>
  <c r="AM467" i="64"/>
  <c r="AL467" i="64"/>
  <c r="AC467" i="64"/>
  <c r="AA467" i="64" s="1"/>
  <c r="Z467" i="64"/>
  <c r="AB467" i="64" s="1"/>
  <c r="Y467" i="64"/>
  <c r="X467" i="64"/>
  <c r="AD467" i="64" s="1"/>
  <c r="W467" i="64"/>
  <c r="AO466" i="64"/>
  <c r="AM466" i="64"/>
  <c r="AL466" i="64"/>
  <c r="AC466" i="64"/>
  <c r="AA466" i="64" s="1"/>
  <c r="Z466" i="64"/>
  <c r="AB466" i="64" s="1"/>
  <c r="Y466" i="64"/>
  <c r="X466" i="64"/>
  <c r="AD466" i="64" s="1"/>
  <c r="W466" i="64"/>
  <c r="AO465" i="64"/>
  <c r="AM465" i="64"/>
  <c r="AL465" i="64"/>
  <c r="AC465" i="64"/>
  <c r="AA465" i="64" s="1"/>
  <c r="Z465" i="64"/>
  <c r="AB465" i="64" s="1"/>
  <c r="Y465" i="64"/>
  <c r="X465" i="64"/>
  <c r="AD465" i="64" s="1"/>
  <c r="W465" i="64"/>
  <c r="AO464" i="64"/>
  <c r="AM464" i="64"/>
  <c r="AL464" i="64"/>
  <c r="AC464" i="64"/>
  <c r="AA464" i="64" s="1"/>
  <c r="Z464" i="64"/>
  <c r="AB464" i="64" s="1"/>
  <c r="Y464" i="64"/>
  <c r="X464" i="64"/>
  <c r="AD464" i="64" s="1"/>
  <c r="W464" i="64"/>
  <c r="AO463" i="64"/>
  <c r="AM463" i="64"/>
  <c r="AL463" i="64"/>
  <c r="AC463" i="64"/>
  <c r="AA463" i="64" s="1"/>
  <c r="Z463" i="64"/>
  <c r="AB463" i="64" s="1"/>
  <c r="Y463" i="64"/>
  <c r="X463" i="64"/>
  <c r="AD463" i="64" s="1"/>
  <c r="W463" i="64"/>
  <c r="AO462" i="64"/>
  <c r="AM462" i="64"/>
  <c r="AL462" i="64"/>
  <c r="AC462" i="64"/>
  <c r="AA462" i="64" s="1"/>
  <c r="Z462" i="64"/>
  <c r="AB462" i="64" s="1"/>
  <c r="Y462" i="64"/>
  <c r="X462" i="64"/>
  <c r="AD462" i="64" s="1"/>
  <c r="W462" i="64"/>
  <c r="AO461" i="64"/>
  <c r="AM461" i="64"/>
  <c r="AL461" i="64"/>
  <c r="AC461" i="64"/>
  <c r="AA461" i="64" s="1"/>
  <c r="Z461" i="64"/>
  <c r="AB461" i="64" s="1"/>
  <c r="Y461" i="64"/>
  <c r="X461" i="64"/>
  <c r="AD461" i="64" s="1"/>
  <c r="W461" i="64"/>
  <c r="AO460" i="64"/>
  <c r="AM460" i="64"/>
  <c r="AL460" i="64"/>
  <c r="AC460" i="64"/>
  <c r="AA460" i="64" s="1"/>
  <c r="Z460" i="64"/>
  <c r="AB460" i="64" s="1"/>
  <c r="Y460" i="64"/>
  <c r="X460" i="64"/>
  <c r="AD460" i="64" s="1"/>
  <c r="W460" i="64"/>
  <c r="AO459" i="64"/>
  <c r="AM459" i="64"/>
  <c r="AL459" i="64"/>
  <c r="AC459" i="64"/>
  <c r="AA459" i="64" s="1"/>
  <c r="Z459" i="64"/>
  <c r="AB459" i="64" s="1"/>
  <c r="Y459" i="64"/>
  <c r="X459" i="64"/>
  <c r="AD459" i="64" s="1"/>
  <c r="W459" i="64"/>
  <c r="AO458" i="64"/>
  <c r="AM458" i="64"/>
  <c r="AL458" i="64"/>
  <c r="AC458" i="64"/>
  <c r="AA458" i="64" s="1"/>
  <c r="Z458" i="64"/>
  <c r="AB458" i="64" s="1"/>
  <c r="Y458" i="64"/>
  <c r="X458" i="64"/>
  <c r="AD458" i="64" s="1"/>
  <c r="W458" i="64"/>
  <c r="AO457" i="64"/>
  <c r="AM457" i="64"/>
  <c r="AL457" i="64"/>
  <c r="AC457" i="64"/>
  <c r="AA457" i="64" s="1"/>
  <c r="Z457" i="64"/>
  <c r="AB457" i="64" s="1"/>
  <c r="Y457" i="64"/>
  <c r="X457" i="64"/>
  <c r="AD457" i="64" s="1"/>
  <c r="W457" i="64"/>
  <c r="AO456" i="64"/>
  <c r="AM456" i="64"/>
  <c r="AL456" i="64"/>
  <c r="AC456" i="64"/>
  <c r="AA456" i="64" s="1"/>
  <c r="Z456" i="64"/>
  <c r="AB456" i="64" s="1"/>
  <c r="Y456" i="64"/>
  <c r="X456" i="64"/>
  <c r="AD456" i="64" s="1"/>
  <c r="W456" i="64"/>
  <c r="AO455" i="64"/>
  <c r="AM455" i="64"/>
  <c r="AL455" i="64"/>
  <c r="AC455" i="64"/>
  <c r="AA455" i="64" s="1"/>
  <c r="Z455" i="64"/>
  <c r="AB455" i="64" s="1"/>
  <c r="Y455" i="64"/>
  <c r="X455" i="64"/>
  <c r="AD455" i="64" s="1"/>
  <c r="W455" i="64"/>
  <c r="AO454" i="64"/>
  <c r="AM454" i="64"/>
  <c r="AL454" i="64"/>
  <c r="AC454" i="64"/>
  <c r="AA454" i="64" s="1"/>
  <c r="Z454" i="64"/>
  <c r="AB454" i="64" s="1"/>
  <c r="Y454" i="64"/>
  <c r="X454" i="64"/>
  <c r="AD454" i="64" s="1"/>
  <c r="W454" i="64"/>
  <c r="AO453" i="64"/>
  <c r="AM453" i="64"/>
  <c r="AL453" i="64"/>
  <c r="AC453" i="64"/>
  <c r="AA453" i="64" s="1"/>
  <c r="Z453" i="64"/>
  <c r="AB453" i="64" s="1"/>
  <c r="Y453" i="64"/>
  <c r="X453" i="64"/>
  <c r="AD453" i="64" s="1"/>
  <c r="W453" i="64"/>
  <c r="AO452" i="64"/>
  <c r="AM452" i="64"/>
  <c r="AL452" i="64"/>
  <c r="AC452" i="64"/>
  <c r="AA452" i="64" s="1"/>
  <c r="Z452" i="64"/>
  <c r="AB452" i="64" s="1"/>
  <c r="Y452" i="64"/>
  <c r="X452" i="64"/>
  <c r="AD452" i="64" s="1"/>
  <c r="W452" i="64"/>
  <c r="AO451" i="64"/>
  <c r="AM451" i="64"/>
  <c r="AL451" i="64"/>
  <c r="AC451" i="64"/>
  <c r="AA451" i="64" s="1"/>
  <c r="Z451" i="64"/>
  <c r="AB451" i="64" s="1"/>
  <c r="Y451" i="64"/>
  <c r="X451" i="64"/>
  <c r="AD451" i="64" s="1"/>
  <c r="W451" i="64"/>
  <c r="AO450" i="64"/>
  <c r="AM450" i="64"/>
  <c r="AL450" i="64"/>
  <c r="AC450" i="64"/>
  <c r="AA450" i="64" s="1"/>
  <c r="Z450" i="64"/>
  <c r="AB450" i="64" s="1"/>
  <c r="Y450" i="64"/>
  <c r="X450" i="64"/>
  <c r="AD450" i="64" s="1"/>
  <c r="W450" i="64"/>
  <c r="AO449" i="64"/>
  <c r="AM449" i="64"/>
  <c r="AL449" i="64"/>
  <c r="AC449" i="64"/>
  <c r="AA449" i="64" s="1"/>
  <c r="Z449" i="64"/>
  <c r="AB449" i="64" s="1"/>
  <c r="Y449" i="64"/>
  <c r="X449" i="64"/>
  <c r="AD449" i="64" s="1"/>
  <c r="W449" i="64"/>
  <c r="AO448" i="64"/>
  <c r="AM448" i="64"/>
  <c r="AL448" i="64"/>
  <c r="AC448" i="64"/>
  <c r="AA448" i="64" s="1"/>
  <c r="Z448" i="64"/>
  <c r="AB448" i="64" s="1"/>
  <c r="Y448" i="64"/>
  <c r="X448" i="64"/>
  <c r="AD448" i="64" s="1"/>
  <c r="W448" i="64"/>
  <c r="AO447" i="64"/>
  <c r="AM447" i="64"/>
  <c r="AL447" i="64"/>
  <c r="AC447" i="64"/>
  <c r="AA447" i="64" s="1"/>
  <c r="Z447" i="64"/>
  <c r="AB447" i="64" s="1"/>
  <c r="Y447" i="64"/>
  <c r="X447" i="64"/>
  <c r="AD447" i="64" s="1"/>
  <c r="W447" i="64"/>
  <c r="AO446" i="64"/>
  <c r="AM446" i="64"/>
  <c r="AL446" i="64"/>
  <c r="AC446" i="64"/>
  <c r="AA446" i="64" s="1"/>
  <c r="Z446" i="64"/>
  <c r="AB446" i="64" s="1"/>
  <c r="Y446" i="64"/>
  <c r="X446" i="64"/>
  <c r="AD446" i="64" s="1"/>
  <c r="W446" i="64"/>
  <c r="AO445" i="64"/>
  <c r="AM445" i="64"/>
  <c r="AL445" i="64"/>
  <c r="AC445" i="64"/>
  <c r="AA445" i="64" s="1"/>
  <c r="Z445" i="64"/>
  <c r="AB445" i="64" s="1"/>
  <c r="Y445" i="64"/>
  <c r="X445" i="64"/>
  <c r="AD445" i="64" s="1"/>
  <c r="W445" i="64"/>
  <c r="AO444" i="64"/>
  <c r="AM444" i="64"/>
  <c r="AL444" i="64"/>
  <c r="AC444" i="64"/>
  <c r="AA444" i="64" s="1"/>
  <c r="Z444" i="64"/>
  <c r="AB444" i="64" s="1"/>
  <c r="Y444" i="64"/>
  <c r="X444" i="64"/>
  <c r="AD444" i="64" s="1"/>
  <c r="W444" i="64"/>
  <c r="AO443" i="64"/>
  <c r="AM443" i="64"/>
  <c r="AL443" i="64"/>
  <c r="AC443" i="64"/>
  <c r="AA443" i="64" s="1"/>
  <c r="Z443" i="64"/>
  <c r="AB443" i="64" s="1"/>
  <c r="Y443" i="64"/>
  <c r="X443" i="64"/>
  <c r="AD443" i="64" s="1"/>
  <c r="W443" i="64"/>
  <c r="AO442" i="64"/>
  <c r="AM442" i="64"/>
  <c r="AL442" i="64"/>
  <c r="AC442" i="64"/>
  <c r="AA442" i="64" s="1"/>
  <c r="Z442" i="64"/>
  <c r="AB442" i="64" s="1"/>
  <c r="Y442" i="64"/>
  <c r="X442" i="64"/>
  <c r="AD442" i="64" s="1"/>
  <c r="W442" i="64"/>
  <c r="AO441" i="64"/>
  <c r="AM441" i="64"/>
  <c r="AL441" i="64"/>
  <c r="AC441" i="64"/>
  <c r="AA441" i="64" s="1"/>
  <c r="Z441" i="64"/>
  <c r="AB441" i="64" s="1"/>
  <c r="Y441" i="64"/>
  <c r="X441" i="64"/>
  <c r="AD441" i="64" s="1"/>
  <c r="W441" i="64"/>
  <c r="AO440" i="64"/>
  <c r="AM440" i="64"/>
  <c r="AL440" i="64"/>
  <c r="AC440" i="64"/>
  <c r="AA440" i="64" s="1"/>
  <c r="Z440" i="64"/>
  <c r="AB440" i="64" s="1"/>
  <c r="Y440" i="64"/>
  <c r="X440" i="64"/>
  <c r="AD440" i="64" s="1"/>
  <c r="W440" i="64"/>
  <c r="AN439" i="64"/>
  <c r="AL439" i="64" s="1"/>
  <c r="AK439" i="64"/>
  <c r="AM439" i="64" s="1"/>
  <c r="AJ439" i="64"/>
  <c r="Y439" i="64" s="1"/>
  <c r="AI439" i="64"/>
  <c r="AO439" i="64" s="1"/>
  <c r="W439" i="64"/>
  <c r="AN438" i="64"/>
  <c r="AC438" i="64" s="1"/>
  <c r="AA438" i="64" s="1"/>
  <c r="AK438" i="64"/>
  <c r="Z438" i="64" s="1"/>
  <c r="AB438" i="64" s="1"/>
  <c r="AJ438" i="64"/>
  <c r="Y438" i="64" s="1"/>
  <c r="AI438" i="64"/>
  <c r="AO438" i="64" s="1"/>
  <c r="W438" i="64"/>
  <c r="AN437" i="64"/>
  <c r="AC437" i="64" s="1"/>
  <c r="AA437" i="64" s="1"/>
  <c r="AK437" i="64"/>
  <c r="Z437" i="64" s="1"/>
  <c r="AB437" i="64" s="1"/>
  <c r="AJ437" i="64"/>
  <c r="Y437" i="64" s="1"/>
  <c r="AI437" i="64"/>
  <c r="AO437" i="64" s="1"/>
  <c r="W437" i="64"/>
  <c r="AN436" i="64"/>
  <c r="AL436" i="64" s="1"/>
  <c r="AK436" i="64"/>
  <c r="AM436" i="64" s="1"/>
  <c r="AJ436" i="64"/>
  <c r="Y436" i="64" s="1"/>
  <c r="AI436" i="64"/>
  <c r="X436" i="64" s="1"/>
  <c r="AD436" i="64" s="1"/>
  <c r="W436" i="64"/>
  <c r="AN435" i="64"/>
  <c r="AL435" i="64" s="1"/>
  <c r="AK435" i="64"/>
  <c r="AM435" i="64" s="1"/>
  <c r="AJ435" i="64"/>
  <c r="Y435" i="64" s="1"/>
  <c r="AI435" i="64"/>
  <c r="AO435" i="64" s="1"/>
  <c r="W435" i="64"/>
  <c r="AN434" i="64"/>
  <c r="AL434" i="64" s="1"/>
  <c r="AK434" i="64"/>
  <c r="Z434" i="64" s="1"/>
  <c r="AB434" i="64" s="1"/>
  <c r="AJ434" i="64"/>
  <c r="Y434" i="64" s="1"/>
  <c r="AI434" i="64"/>
  <c r="AO434" i="64" s="1"/>
  <c r="W434" i="64"/>
  <c r="AN433" i="64"/>
  <c r="AC433" i="64" s="1"/>
  <c r="AA433" i="64" s="1"/>
  <c r="AK433" i="64"/>
  <c r="Z433" i="64" s="1"/>
  <c r="AB433" i="64" s="1"/>
  <c r="AJ433" i="64"/>
  <c r="Y433" i="64" s="1"/>
  <c r="AI433" i="64"/>
  <c r="X433" i="64" s="1"/>
  <c r="AD433" i="64" s="1"/>
  <c r="W433" i="64"/>
  <c r="AN432" i="64"/>
  <c r="AL432" i="64" s="1"/>
  <c r="AK432" i="64"/>
  <c r="AM432" i="64" s="1"/>
  <c r="AJ432" i="64"/>
  <c r="Y432" i="64" s="1"/>
  <c r="AI432" i="64"/>
  <c r="X432" i="64" s="1"/>
  <c r="AD432" i="64" s="1"/>
  <c r="W432" i="64"/>
  <c r="AN431" i="64"/>
  <c r="AL431" i="64" s="1"/>
  <c r="AK431" i="64"/>
  <c r="AM431" i="64" s="1"/>
  <c r="AJ431" i="64"/>
  <c r="Y431" i="64" s="1"/>
  <c r="AI431" i="64"/>
  <c r="AO431" i="64" s="1"/>
  <c r="W431" i="64"/>
  <c r="AN430" i="64"/>
  <c r="AL430" i="64" s="1"/>
  <c r="AK430" i="64"/>
  <c r="Z430" i="64" s="1"/>
  <c r="AB430" i="64" s="1"/>
  <c r="AJ430" i="64"/>
  <c r="Y430" i="64" s="1"/>
  <c r="AI430" i="64"/>
  <c r="AO430" i="64" s="1"/>
  <c r="W430" i="64"/>
  <c r="AN429" i="64"/>
  <c r="AC429" i="64" s="1"/>
  <c r="AA429" i="64" s="1"/>
  <c r="AK429" i="64"/>
  <c r="Z429" i="64" s="1"/>
  <c r="AB429" i="64" s="1"/>
  <c r="AJ429" i="64"/>
  <c r="Y429" i="64" s="1"/>
  <c r="AI429" i="64"/>
  <c r="X429" i="64" s="1"/>
  <c r="AD429" i="64" s="1"/>
  <c r="W429" i="64"/>
  <c r="T429" i="64"/>
  <c r="AN428" i="64"/>
  <c r="AL428" i="64" s="1"/>
  <c r="AK428" i="64"/>
  <c r="AM428" i="64" s="1"/>
  <c r="AJ428" i="64"/>
  <c r="Y428" i="64" s="1"/>
  <c r="AI428" i="64"/>
  <c r="AO428" i="64" s="1"/>
  <c r="W428" i="64"/>
  <c r="AN427" i="64"/>
  <c r="AL427" i="64" s="1"/>
  <c r="AK427" i="64"/>
  <c r="Z427" i="64" s="1"/>
  <c r="AB427" i="64" s="1"/>
  <c r="AJ427" i="64"/>
  <c r="Y427" i="64" s="1"/>
  <c r="AI427" i="64"/>
  <c r="AO427" i="64" s="1"/>
  <c r="W427" i="64"/>
  <c r="AN426" i="64"/>
  <c r="AC426" i="64" s="1"/>
  <c r="AA426" i="64" s="1"/>
  <c r="AK426" i="64"/>
  <c r="Z426" i="64" s="1"/>
  <c r="AB426" i="64" s="1"/>
  <c r="AJ426" i="64"/>
  <c r="Y426" i="64" s="1"/>
  <c r="AI426" i="64"/>
  <c r="X426" i="64" s="1"/>
  <c r="AD426" i="64" s="1"/>
  <c r="W426" i="64"/>
  <c r="AN425" i="64"/>
  <c r="AC425" i="64" s="1"/>
  <c r="AA425" i="64" s="1"/>
  <c r="AK425" i="64"/>
  <c r="Z425" i="64" s="1"/>
  <c r="AB425" i="64" s="1"/>
  <c r="AJ425" i="64"/>
  <c r="Y425" i="64" s="1"/>
  <c r="AI425" i="64"/>
  <c r="X425" i="64" s="1"/>
  <c r="AD425" i="64" s="1"/>
  <c r="W425" i="64"/>
  <c r="AN424" i="64"/>
  <c r="AL424" i="64" s="1"/>
  <c r="AK424" i="64"/>
  <c r="AM424" i="64" s="1"/>
  <c r="AJ424" i="64"/>
  <c r="Y424" i="64" s="1"/>
  <c r="AI424" i="64"/>
  <c r="AO424" i="64" s="1"/>
  <c r="W424" i="64"/>
  <c r="AN423" i="64"/>
  <c r="AC423" i="64" s="1"/>
  <c r="AA423" i="64" s="1"/>
  <c r="AK423" i="64"/>
  <c r="Z423" i="64" s="1"/>
  <c r="AB423" i="64" s="1"/>
  <c r="AJ423" i="64"/>
  <c r="Y423" i="64" s="1"/>
  <c r="AI423" i="64"/>
  <c r="AO423" i="64" s="1"/>
  <c r="W423" i="64"/>
  <c r="AN422" i="64"/>
  <c r="AC422" i="64" s="1"/>
  <c r="AA422" i="64" s="1"/>
  <c r="AK422" i="64"/>
  <c r="Z422" i="64" s="1"/>
  <c r="AB422" i="64" s="1"/>
  <c r="AJ422" i="64"/>
  <c r="Y422" i="64" s="1"/>
  <c r="AI422" i="64"/>
  <c r="X422" i="64" s="1"/>
  <c r="AD422" i="64" s="1"/>
  <c r="W422" i="64"/>
  <c r="AN421" i="64"/>
  <c r="AC421" i="64" s="1"/>
  <c r="AA421" i="64" s="1"/>
  <c r="AK421" i="64"/>
  <c r="Z421" i="64" s="1"/>
  <c r="AB421" i="64" s="1"/>
  <c r="AJ421" i="64"/>
  <c r="Y421" i="64" s="1"/>
  <c r="AI421" i="64"/>
  <c r="AO421" i="64" s="1"/>
  <c r="W421" i="64"/>
  <c r="AN420" i="64"/>
  <c r="AL420" i="64" s="1"/>
  <c r="AK420" i="64"/>
  <c r="AM420" i="64" s="1"/>
  <c r="AJ420" i="64"/>
  <c r="Y420" i="64" s="1"/>
  <c r="AI420" i="64"/>
  <c r="X420" i="64" s="1"/>
  <c r="AD420" i="64" s="1"/>
  <c r="W420" i="64"/>
  <c r="AN419" i="64"/>
  <c r="AL419" i="64" s="1"/>
  <c r="AK419" i="64"/>
  <c r="Z419" i="64" s="1"/>
  <c r="AB419" i="64" s="1"/>
  <c r="AJ419" i="64"/>
  <c r="Y419" i="64" s="1"/>
  <c r="AI419" i="64"/>
  <c r="X419" i="64" s="1"/>
  <c r="AD419" i="64" s="1"/>
  <c r="W419" i="64"/>
  <c r="AN418" i="64"/>
  <c r="AC418" i="64" s="1"/>
  <c r="AA418" i="64" s="1"/>
  <c r="AK418" i="64"/>
  <c r="Z418" i="64" s="1"/>
  <c r="AB418" i="64" s="1"/>
  <c r="AJ418" i="64"/>
  <c r="Y418" i="64" s="1"/>
  <c r="AI418" i="64"/>
  <c r="X418" i="64" s="1"/>
  <c r="AD418" i="64" s="1"/>
  <c r="W418" i="64"/>
  <c r="AN417" i="64"/>
  <c r="AL417" i="64" s="1"/>
  <c r="AK417" i="64"/>
  <c r="AM417" i="64" s="1"/>
  <c r="AJ417" i="64"/>
  <c r="Y417" i="64" s="1"/>
  <c r="AI417" i="64"/>
  <c r="AO417" i="64" s="1"/>
  <c r="W417" i="64"/>
  <c r="AN416" i="64"/>
  <c r="AL416" i="64" s="1"/>
  <c r="AK416" i="64"/>
  <c r="Z416" i="64" s="1"/>
  <c r="AB416" i="64" s="1"/>
  <c r="AJ416" i="64"/>
  <c r="Y416" i="64" s="1"/>
  <c r="AI416" i="64"/>
  <c r="X416" i="64" s="1"/>
  <c r="AD416" i="64" s="1"/>
  <c r="W416" i="64"/>
  <c r="AN415" i="64"/>
  <c r="AC415" i="64" s="1"/>
  <c r="AA415" i="64" s="1"/>
  <c r="AK415" i="64"/>
  <c r="Z415" i="64" s="1"/>
  <c r="AB415" i="64" s="1"/>
  <c r="AJ415" i="64"/>
  <c r="Y415" i="64" s="1"/>
  <c r="AI415" i="64"/>
  <c r="AO415" i="64" s="1"/>
  <c r="W415" i="64"/>
  <c r="AN414" i="64"/>
  <c r="AL414" i="64" s="1"/>
  <c r="AK414" i="64"/>
  <c r="AM414" i="64" s="1"/>
  <c r="AJ414" i="64"/>
  <c r="Y414" i="64" s="1"/>
  <c r="AI414" i="64"/>
  <c r="AO414" i="64" s="1"/>
  <c r="W414" i="64"/>
  <c r="AN413" i="64"/>
  <c r="AL413" i="64" s="1"/>
  <c r="AK413" i="64"/>
  <c r="AM413" i="64" s="1"/>
  <c r="AJ413" i="64"/>
  <c r="Y413" i="64" s="1"/>
  <c r="AI413" i="64"/>
  <c r="AO413" i="64" s="1"/>
  <c r="W413" i="64"/>
  <c r="K413" i="64"/>
  <c r="V410" i="64" s="1"/>
  <c r="AN412" i="64"/>
  <c r="AC412" i="64" s="1"/>
  <c r="AA412" i="64" s="1"/>
  <c r="AK412" i="64"/>
  <c r="Z412" i="64" s="1"/>
  <c r="AB412" i="64" s="1"/>
  <c r="AJ412" i="64"/>
  <c r="Y412" i="64" s="1"/>
  <c r="AI412" i="64"/>
  <c r="AO412" i="64" s="1"/>
  <c r="W412" i="64"/>
  <c r="AN411" i="64"/>
  <c r="AL411" i="64" s="1"/>
  <c r="AK411" i="64"/>
  <c r="Z411" i="64" s="1"/>
  <c r="AB411" i="64" s="1"/>
  <c r="AJ411" i="64"/>
  <c r="Y411" i="64" s="1"/>
  <c r="AI411" i="64"/>
  <c r="AO411" i="64" s="1"/>
  <c r="W411" i="64"/>
  <c r="AN410" i="64"/>
  <c r="AL410" i="64" s="1"/>
  <c r="AK410" i="64"/>
  <c r="Z410" i="64" s="1"/>
  <c r="AB410" i="64" s="1"/>
  <c r="AJ410" i="64"/>
  <c r="Y410" i="64" s="1"/>
  <c r="AI410" i="64"/>
  <c r="X410" i="64" s="1"/>
  <c r="AD410" i="64" s="1"/>
  <c r="W410" i="64"/>
  <c r="AN409" i="64"/>
  <c r="AL409" i="64" s="1"/>
  <c r="AK409" i="64"/>
  <c r="AM409" i="64" s="1"/>
  <c r="AJ409" i="64"/>
  <c r="AI409" i="64"/>
  <c r="AO409" i="64" s="1"/>
  <c r="V409" i="64"/>
  <c r="M397" i="64"/>
  <c r="G397" i="64"/>
  <c r="C397" i="64"/>
  <c r="M396" i="64"/>
  <c r="G396" i="64"/>
  <c r="C396" i="64"/>
  <c r="M395" i="64"/>
  <c r="G395" i="64"/>
  <c r="C395" i="64"/>
  <c r="M394" i="64"/>
  <c r="G394" i="64"/>
  <c r="C394" i="64"/>
  <c r="M393" i="64"/>
  <c r="G393" i="64"/>
  <c r="C393" i="64"/>
  <c r="M392" i="64"/>
  <c r="G392" i="64"/>
  <c r="C392" i="64"/>
  <c r="X391" i="64"/>
  <c r="M391" i="64"/>
  <c r="G391" i="64"/>
  <c r="C391" i="64"/>
  <c r="M390" i="64"/>
  <c r="G390" i="64"/>
  <c r="C390" i="64"/>
  <c r="M389" i="64"/>
  <c r="G389" i="64"/>
  <c r="C389" i="64"/>
  <c r="M388" i="64"/>
  <c r="G388" i="64"/>
  <c r="C388" i="64"/>
  <c r="M387" i="64"/>
  <c r="G387" i="64"/>
  <c r="C387" i="64"/>
  <c r="M386" i="64"/>
  <c r="G386" i="64"/>
  <c r="C386" i="64"/>
  <c r="M385" i="64"/>
  <c r="G385" i="64"/>
  <c r="C385" i="64"/>
  <c r="M384" i="64"/>
  <c r="G384" i="64"/>
  <c r="C384" i="64"/>
  <c r="M383" i="64"/>
  <c r="G383" i="64"/>
  <c r="C383" i="64"/>
  <c r="M382" i="64"/>
  <c r="G382" i="64"/>
  <c r="C382" i="64"/>
  <c r="M381" i="64"/>
  <c r="G381" i="64"/>
  <c r="C381" i="64"/>
  <c r="E354" i="64"/>
  <c r="L348" i="64"/>
  <c r="L406" i="64" s="1"/>
  <c r="Y288" i="64"/>
  <c r="Y287" i="64"/>
  <c r="Y286" i="64"/>
  <c r="G254" i="64"/>
  <c r="G253" i="64"/>
  <c r="G252" i="64"/>
  <c r="G218" i="64"/>
  <c r="G217" i="64"/>
  <c r="G216" i="64"/>
  <c r="G184" i="64"/>
  <c r="G183" i="64"/>
  <c r="G182" i="64"/>
  <c r="O134" i="64"/>
  <c r="N134" i="64"/>
  <c r="M134" i="64"/>
  <c r="L134" i="64"/>
  <c r="K134" i="64"/>
  <c r="J134" i="64"/>
  <c r="I134" i="64"/>
  <c r="O133" i="64"/>
  <c r="M133" i="64"/>
  <c r="L133" i="64"/>
  <c r="K133" i="64"/>
  <c r="J133" i="64"/>
  <c r="I133" i="64"/>
  <c r="O132" i="64"/>
  <c r="M132" i="64"/>
  <c r="L132" i="64"/>
  <c r="K132" i="64"/>
  <c r="J132" i="64"/>
  <c r="I132" i="64"/>
  <c r="B131" i="64"/>
  <c r="B152" i="64" s="1"/>
  <c r="J120" i="64"/>
  <c r="M118" i="64"/>
  <c r="O125" i="64" s="1"/>
  <c r="M117" i="64"/>
  <c r="P117" i="64" s="1"/>
  <c r="M116" i="64"/>
  <c r="M125" i="64" s="1"/>
  <c r="M115" i="64"/>
  <c r="L125" i="64" s="1"/>
  <c r="M114" i="64"/>
  <c r="K125" i="64" s="1"/>
  <c r="M113" i="64"/>
  <c r="P113" i="64" s="1"/>
  <c r="M112" i="64"/>
  <c r="I125" i="64" s="1"/>
  <c r="J39" i="64"/>
  <c r="J38" i="64"/>
  <c r="J37" i="64"/>
  <c r="B36" i="64"/>
  <c r="J34" i="64"/>
  <c r="L37" i="64" s="1"/>
  <c r="N13" i="64"/>
  <c r="B13" i="64"/>
  <c r="H13" i="64" s="1"/>
  <c r="N12" i="64"/>
  <c r="E12" i="64"/>
  <c r="B12" i="64"/>
  <c r="N11" i="64"/>
  <c r="E11" i="64"/>
  <c r="B11" i="64"/>
  <c r="M408" i="59"/>
  <c r="M409" i="59"/>
  <c r="M410" i="59"/>
  <c r="M411" i="59"/>
  <c r="M412" i="59"/>
  <c r="M413" i="59"/>
  <c r="M414" i="59"/>
  <c r="M415" i="59"/>
  <c r="M416" i="59"/>
  <c r="M417" i="59"/>
  <c r="M418" i="59"/>
  <c r="M419" i="59"/>
  <c r="M420" i="59"/>
  <c r="M421" i="59"/>
  <c r="M422" i="59"/>
  <c r="M423" i="59"/>
  <c r="M407" i="59"/>
  <c r="G408" i="59"/>
  <c r="G409" i="59"/>
  <c r="G410" i="59"/>
  <c r="G411" i="59"/>
  <c r="G412" i="59"/>
  <c r="G413" i="59"/>
  <c r="G414" i="59"/>
  <c r="G415" i="59"/>
  <c r="G416" i="59"/>
  <c r="G417" i="59"/>
  <c r="G418" i="59"/>
  <c r="G419" i="59"/>
  <c r="G420" i="59"/>
  <c r="G421" i="59"/>
  <c r="G422" i="59"/>
  <c r="G423" i="59"/>
  <c r="G407" i="59"/>
  <c r="AO515" i="59"/>
  <c r="AM515" i="59"/>
  <c r="AL515" i="59"/>
  <c r="AC515" i="59"/>
  <c r="AA515" i="59" s="1"/>
  <c r="Z515" i="59"/>
  <c r="AB515" i="59" s="1"/>
  <c r="Y515" i="59"/>
  <c r="X515" i="59"/>
  <c r="AD515" i="59" s="1"/>
  <c r="W515" i="59"/>
  <c r="AO514" i="59"/>
  <c r="AM514" i="59"/>
  <c r="AL514" i="59"/>
  <c r="AC514" i="59"/>
  <c r="AA514" i="59" s="1"/>
  <c r="Z514" i="59"/>
  <c r="AB514" i="59" s="1"/>
  <c r="Y514" i="59"/>
  <c r="X514" i="59"/>
  <c r="AD514" i="59" s="1"/>
  <c r="W514" i="59"/>
  <c r="AO513" i="59"/>
  <c r="AM513" i="59"/>
  <c r="AL513" i="59"/>
  <c r="AC513" i="59"/>
  <c r="AA513" i="59" s="1"/>
  <c r="Z513" i="59"/>
  <c r="AB513" i="59" s="1"/>
  <c r="Y513" i="59"/>
  <c r="X513" i="59"/>
  <c r="AD513" i="59" s="1"/>
  <c r="W513" i="59"/>
  <c r="AO512" i="59"/>
  <c r="AM512" i="59"/>
  <c r="AL512" i="59"/>
  <c r="AC512" i="59"/>
  <c r="AA512" i="59" s="1"/>
  <c r="Z512" i="59"/>
  <c r="AB512" i="59" s="1"/>
  <c r="Y512" i="59"/>
  <c r="X512" i="59"/>
  <c r="AD512" i="59" s="1"/>
  <c r="W512" i="59"/>
  <c r="AO511" i="59"/>
  <c r="AM511" i="59"/>
  <c r="AL511" i="59"/>
  <c r="AC511" i="59"/>
  <c r="AA511" i="59" s="1"/>
  <c r="Z511" i="59"/>
  <c r="AB511" i="59" s="1"/>
  <c r="Y511" i="59"/>
  <c r="X511" i="59"/>
  <c r="AD511" i="59" s="1"/>
  <c r="W511" i="59"/>
  <c r="AO510" i="59"/>
  <c r="AM510" i="59"/>
  <c r="AL510" i="59"/>
  <c r="AC510" i="59"/>
  <c r="AA510" i="59" s="1"/>
  <c r="Z510" i="59"/>
  <c r="AB510" i="59" s="1"/>
  <c r="Y510" i="59"/>
  <c r="X510" i="59"/>
  <c r="AD510" i="59" s="1"/>
  <c r="W510" i="59"/>
  <c r="AO509" i="59"/>
  <c r="AM509" i="59"/>
  <c r="AL509" i="59"/>
  <c r="AC509" i="59"/>
  <c r="AA509" i="59" s="1"/>
  <c r="Z509" i="59"/>
  <c r="AB509" i="59" s="1"/>
  <c r="Y509" i="59"/>
  <c r="X509" i="59"/>
  <c r="AD509" i="59" s="1"/>
  <c r="W509" i="59"/>
  <c r="AO508" i="59"/>
  <c r="AM508" i="59"/>
  <c r="AL508" i="59"/>
  <c r="AC508" i="59"/>
  <c r="AA508" i="59" s="1"/>
  <c r="Z508" i="59"/>
  <c r="AB508" i="59" s="1"/>
  <c r="Y508" i="59"/>
  <c r="X508" i="59"/>
  <c r="AD508" i="59" s="1"/>
  <c r="W508" i="59"/>
  <c r="AO507" i="59"/>
  <c r="AM507" i="59"/>
  <c r="AL507" i="59"/>
  <c r="AC507" i="59"/>
  <c r="AA507" i="59" s="1"/>
  <c r="Z507" i="59"/>
  <c r="AB507" i="59" s="1"/>
  <c r="Y507" i="59"/>
  <c r="X507" i="59"/>
  <c r="AD507" i="59" s="1"/>
  <c r="W507" i="59"/>
  <c r="AO506" i="59"/>
  <c r="AM506" i="59"/>
  <c r="AL506" i="59"/>
  <c r="AC506" i="59"/>
  <c r="AA506" i="59" s="1"/>
  <c r="Z506" i="59"/>
  <c r="AB506" i="59" s="1"/>
  <c r="Y506" i="59"/>
  <c r="X506" i="59"/>
  <c r="AD506" i="59" s="1"/>
  <c r="W506" i="59"/>
  <c r="AO505" i="59"/>
  <c r="AM505" i="59"/>
  <c r="AL505" i="59"/>
  <c r="AC505" i="59"/>
  <c r="AA505" i="59" s="1"/>
  <c r="Z505" i="59"/>
  <c r="AB505" i="59" s="1"/>
  <c r="Y505" i="59"/>
  <c r="X505" i="59"/>
  <c r="AD505" i="59" s="1"/>
  <c r="W505" i="59"/>
  <c r="AO504" i="59"/>
  <c r="AM504" i="59"/>
  <c r="AL504" i="59"/>
  <c r="AC504" i="59"/>
  <c r="AA504" i="59" s="1"/>
  <c r="Z504" i="59"/>
  <c r="AB504" i="59" s="1"/>
  <c r="Y504" i="59"/>
  <c r="X504" i="59"/>
  <c r="AD504" i="59" s="1"/>
  <c r="W504" i="59"/>
  <c r="AO503" i="59"/>
  <c r="AM503" i="59"/>
  <c r="AL503" i="59"/>
  <c r="AC503" i="59"/>
  <c r="AA503" i="59" s="1"/>
  <c r="Z503" i="59"/>
  <c r="AB503" i="59" s="1"/>
  <c r="Y503" i="59"/>
  <c r="X503" i="59"/>
  <c r="AD503" i="59" s="1"/>
  <c r="W503" i="59"/>
  <c r="AO502" i="59"/>
  <c r="AM502" i="59"/>
  <c r="AL502" i="59"/>
  <c r="AC502" i="59"/>
  <c r="AA502" i="59" s="1"/>
  <c r="Z502" i="59"/>
  <c r="AB502" i="59" s="1"/>
  <c r="Y502" i="59"/>
  <c r="X502" i="59"/>
  <c r="AD502" i="59" s="1"/>
  <c r="W502" i="59"/>
  <c r="AO501" i="59"/>
  <c r="AM501" i="59"/>
  <c r="AL501" i="59"/>
  <c r="AC501" i="59"/>
  <c r="AA501" i="59" s="1"/>
  <c r="Z501" i="59"/>
  <c r="AB501" i="59" s="1"/>
  <c r="Y501" i="59"/>
  <c r="X501" i="59"/>
  <c r="AD501" i="59" s="1"/>
  <c r="W501" i="59"/>
  <c r="AO500" i="59"/>
  <c r="AM500" i="59"/>
  <c r="AL500" i="59"/>
  <c r="AC500" i="59"/>
  <c r="AA500" i="59" s="1"/>
  <c r="Z500" i="59"/>
  <c r="AB500" i="59" s="1"/>
  <c r="Y500" i="59"/>
  <c r="X500" i="59"/>
  <c r="AD500" i="59" s="1"/>
  <c r="W500" i="59"/>
  <c r="AO499" i="59"/>
  <c r="AM499" i="59"/>
  <c r="AL499" i="59"/>
  <c r="AC499" i="59"/>
  <c r="AA499" i="59" s="1"/>
  <c r="Z499" i="59"/>
  <c r="AB499" i="59" s="1"/>
  <c r="Y499" i="59"/>
  <c r="X499" i="59"/>
  <c r="AD499" i="59" s="1"/>
  <c r="W499" i="59"/>
  <c r="AO498" i="59"/>
  <c r="AM498" i="59"/>
  <c r="AL498" i="59"/>
  <c r="AD498" i="59"/>
  <c r="AC498" i="59"/>
  <c r="AA498" i="59" s="1"/>
  <c r="Z498" i="59"/>
  <c r="AB498" i="59" s="1"/>
  <c r="Y498" i="59"/>
  <c r="X498" i="59"/>
  <c r="W498" i="59"/>
  <c r="AO497" i="59"/>
  <c r="AM497" i="59"/>
  <c r="AL497" i="59"/>
  <c r="AC497" i="59"/>
  <c r="AA497" i="59" s="1"/>
  <c r="Z497" i="59"/>
  <c r="AB497" i="59" s="1"/>
  <c r="Y497" i="59"/>
  <c r="X497" i="59"/>
  <c r="AD497" i="59" s="1"/>
  <c r="W497" i="59"/>
  <c r="AO496" i="59"/>
  <c r="AM496" i="59"/>
  <c r="AL496" i="59"/>
  <c r="AC496" i="59"/>
  <c r="AA496" i="59" s="1"/>
  <c r="Z496" i="59"/>
  <c r="AB496" i="59" s="1"/>
  <c r="Y496" i="59"/>
  <c r="X496" i="59"/>
  <c r="AD496" i="59" s="1"/>
  <c r="W496" i="59"/>
  <c r="AO495" i="59"/>
  <c r="AM495" i="59"/>
  <c r="AL495" i="59"/>
  <c r="AC495" i="59"/>
  <c r="AA495" i="59" s="1"/>
  <c r="Z495" i="59"/>
  <c r="AB495" i="59" s="1"/>
  <c r="Y495" i="59"/>
  <c r="X495" i="59"/>
  <c r="AD495" i="59" s="1"/>
  <c r="W495" i="59"/>
  <c r="AO494" i="59"/>
  <c r="AM494" i="59"/>
  <c r="AL494" i="59"/>
  <c r="AC494" i="59"/>
  <c r="AA494" i="59" s="1"/>
  <c r="Z494" i="59"/>
  <c r="AB494" i="59" s="1"/>
  <c r="Y494" i="59"/>
  <c r="X494" i="59"/>
  <c r="AD494" i="59" s="1"/>
  <c r="W494" i="59"/>
  <c r="AO472" i="59"/>
  <c r="AM472" i="59"/>
  <c r="AL472" i="59"/>
  <c r="AC472" i="59"/>
  <c r="AA472" i="59" s="1"/>
  <c r="Z472" i="59"/>
  <c r="AB472" i="59" s="1"/>
  <c r="Y472" i="59"/>
  <c r="X472" i="59"/>
  <c r="AD472" i="59" s="1"/>
  <c r="W472" i="59"/>
  <c r="AO471" i="59"/>
  <c r="AM471" i="59"/>
  <c r="AL471" i="59"/>
  <c r="AC471" i="59"/>
  <c r="AA471" i="59" s="1"/>
  <c r="Z471" i="59"/>
  <c r="AB471" i="59" s="1"/>
  <c r="Y471" i="59"/>
  <c r="X471" i="59"/>
  <c r="AD471" i="59" s="1"/>
  <c r="W471" i="59"/>
  <c r="AO470" i="59"/>
  <c r="AM470" i="59"/>
  <c r="AL470" i="59"/>
  <c r="AC470" i="59"/>
  <c r="AA470" i="59" s="1"/>
  <c r="Z470" i="59"/>
  <c r="AB470" i="59" s="1"/>
  <c r="Y470" i="59"/>
  <c r="X470" i="59"/>
  <c r="AD470" i="59" s="1"/>
  <c r="W470" i="59"/>
  <c r="AO469" i="59"/>
  <c r="AM469" i="59"/>
  <c r="AL469" i="59"/>
  <c r="AC469" i="59"/>
  <c r="AA469" i="59" s="1"/>
  <c r="Z469" i="59"/>
  <c r="AB469" i="59" s="1"/>
  <c r="Y469" i="59"/>
  <c r="X469" i="59"/>
  <c r="AD469" i="59" s="1"/>
  <c r="W469" i="59"/>
  <c r="AO468" i="59"/>
  <c r="AM468" i="59"/>
  <c r="AL468" i="59"/>
  <c r="AC468" i="59"/>
  <c r="AA468" i="59" s="1"/>
  <c r="Z468" i="59"/>
  <c r="AB468" i="59" s="1"/>
  <c r="Y468" i="59"/>
  <c r="X468" i="59"/>
  <c r="AD468" i="59" s="1"/>
  <c r="W468" i="59"/>
  <c r="AO467" i="59"/>
  <c r="AM467" i="59"/>
  <c r="AL467" i="59"/>
  <c r="AC467" i="59"/>
  <c r="AA467" i="59" s="1"/>
  <c r="Z467" i="59"/>
  <c r="AB467" i="59" s="1"/>
  <c r="Y467" i="59"/>
  <c r="X467" i="59"/>
  <c r="AD467" i="59" s="1"/>
  <c r="W467" i="59"/>
  <c r="AO466" i="59"/>
  <c r="AM466" i="59"/>
  <c r="AL466" i="59"/>
  <c r="AC466" i="59"/>
  <c r="AA466" i="59" s="1"/>
  <c r="Z466" i="59"/>
  <c r="AB466" i="59" s="1"/>
  <c r="Y466" i="59"/>
  <c r="X466" i="59"/>
  <c r="AD466" i="59" s="1"/>
  <c r="W466" i="59"/>
  <c r="AN465" i="59"/>
  <c r="AL465" i="59" s="1"/>
  <c r="AK465" i="59"/>
  <c r="AM465" i="59" s="1"/>
  <c r="AJ465" i="59"/>
  <c r="Y465" i="59" s="1"/>
  <c r="AI465" i="59"/>
  <c r="AO465" i="59" s="1"/>
  <c r="W465" i="59"/>
  <c r="AN464" i="59"/>
  <c r="AC464" i="59" s="1"/>
  <c r="AA464" i="59" s="1"/>
  <c r="AK464" i="59"/>
  <c r="AM464" i="59" s="1"/>
  <c r="AJ464" i="59"/>
  <c r="Y464" i="59" s="1"/>
  <c r="AI464" i="59"/>
  <c r="W464" i="59"/>
  <c r="AN463" i="59"/>
  <c r="AC463" i="59" s="1"/>
  <c r="AA463" i="59" s="1"/>
  <c r="AK463" i="59"/>
  <c r="AM463" i="59" s="1"/>
  <c r="AJ463" i="59"/>
  <c r="Y463" i="59" s="1"/>
  <c r="AI463" i="59"/>
  <c r="AO463" i="59" s="1"/>
  <c r="W463" i="59"/>
  <c r="AN462" i="59"/>
  <c r="AL462" i="59" s="1"/>
  <c r="AK462" i="59"/>
  <c r="AM462" i="59" s="1"/>
  <c r="AJ462" i="59"/>
  <c r="Y462" i="59" s="1"/>
  <c r="AI462" i="59"/>
  <c r="AO462" i="59" s="1"/>
  <c r="W462" i="59"/>
  <c r="AN461" i="59"/>
  <c r="AL461" i="59" s="1"/>
  <c r="AK461" i="59"/>
  <c r="AM461" i="59" s="1"/>
  <c r="AJ461" i="59"/>
  <c r="Y461" i="59" s="1"/>
  <c r="AI461" i="59"/>
  <c r="X461" i="59" s="1"/>
  <c r="AD461" i="59" s="1"/>
  <c r="W461" i="59"/>
  <c r="AN460" i="59"/>
  <c r="AL460" i="59" s="1"/>
  <c r="AK460" i="59"/>
  <c r="Z460" i="59" s="1"/>
  <c r="AB460" i="59" s="1"/>
  <c r="AJ460" i="59"/>
  <c r="Y460" i="59" s="1"/>
  <c r="AI460" i="59"/>
  <c r="AO460" i="59" s="1"/>
  <c r="W460" i="59"/>
  <c r="AN459" i="59"/>
  <c r="AC459" i="59" s="1"/>
  <c r="AA459" i="59" s="1"/>
  <c r="AK459" i="59"/>
  <c r="Z459" i="59" s="1"/>
  <c r="AB459" i="59" s="1"/>
  <c r="AJ459" i="59"/>
  <c r="Y459" i="59" s="1"/>
  <c r="AI459" i="59"/>
  <c r="AO459" i="59" s="1"/>
  <c r="W459" i="59"/>
  <c r="AN458" i="59"/>
  <c r="AC458" i="59" s="1"/>
  <c r="AA458" i="59" s="1"/>
  <c r="AK458" i="59"/>
  <c r="Z458" i="59" s="1"/>
  <c r="AB458" i="59" s="1"/>
  <c r="AJ458" i="59"/>
  <c r="Y458" i="59" s="1"/>
  <c r="AI458" i="59"/>
  <c r="X458" i="59" s="1"/>
  <c r="AD458" i="59" s="1"/>
  <c r="W458" i="59"/>
  <c r="AN457" i="59"/>
  <c r="AC457" i="59" s="1"/>
  <c r="AA457" i="59" s="1"/>
  <c r="AK457" i="59"/>
  <c r="AM457" i="59" s="1"/>
  <c r="AJ457" i="59"/>
  <c r="Y457" i="59" s="1"/>
  <c r="AI457" i="59"/>
  <c r="X457" i="59" s="1"/>
  <c r="AD457" i="59"/>
  <c r="W457" i="59"/>
  <c r="AN456" i="59"/>
  <c r="AC456" i="59" s="1"/>
  <c r="AA456" i="59" s="1"/>
  <c r="AK456" i="59"/>
  <c r="Z456" i="59" s="1"/>
  <c r="AB456" i="59" s="1"/>
  <c r="AJ456" i="59"/>
  <c r="Y456" i="59" s="1"/>
  <c r="AI456" i="59"/>
  <c r="AO456" i="59" s="1"/>
  <c r="W456" i="59"/>
  <c r="AN455" i="59"/>
  <c r="AC455" i="59" s="1"/>
  <c r="AA455" i="59" s="1"/>
  <c r="AK455" i="59"/>
  <c r="AM455" i="59" s="1"/>
  <c r="AJ455" i="59"/>
  <c r="Y455" i="59" s="1"/>
  <c r="AI455" i="59"/>
  <c r="X455" i="59" s="1"/>
  <c r="AD455" i="59" s="1"/>
  <c r="W455" i="59"/>
  <c r="T455" i="59"/>
  <c r="AN454" i="59"/>
  <c r="AL454" i="59" s="1"/>
  <c r="AK454" i="59"/>
  <c r="AM454" i="59" s="1"/>
  <c r="AJ454" i="59"/>
  <c r="Y454" i="59" s="1"/>
  <c r="AI454" i="59"/>
  <c r="AO454" i="59" s="1"/>
  <c r="W454" i="59"/>
  <c r="AN453" i="59"/>
  <c r="AL453" i="59" s="1"/>
  <c r="AK453" i="59"/>
  <c r="Z453" i="59" s="1"/>
  <c r="AB453" i="59" s="1"/>
  <c r="AJ453" i="59"/>
  <c r="Y453" i="59" s="1"/>
  <c r="AI453" i="59"/>
  <c r="W453" i="59"/>
  <c r="AN452" i="59"/>
  <c r="AC452" i="59" s="1"/>
  <c r="AA452" i="59" s="1"/>
  <c r="AK452" i="59"/>
  <c r="Z452" i="59" s="1"/>
  <c r="AB452" i="59" s="1"/>
  <c r="AJ452" i="59"/>
  <c r="Y452" i="59" s="1"/>
  <c r="AI452" i="59"/>
  <c r="AO452" i="59" s="1"/>
  <c r="W452" i="59"/>
  <c r="AN451" i="59"/>
  <c r="AC451" i="59" s="1"/>
  <c r="AA451" i="59" s="1"/>
  <c r="AK451" i="59"/>
  <c r="Z451" i="59" s="1"/>
  <c r="AB451" i="59" s="1"/>
  <c r="AJ451" i="59"/>
  <c r="Y451" i="59" s="1"/>
  <c r="AI451" i="59"/>
  <c r="AO451" i="59" s="1"/>
  <c r="W451" i="59"/>
  <c r="AN450" i="59"/>
  <c r="AL450" i="59" s="1"/>
  <c r="AK450" i="59"/>
  <c r="Z450" i="59" s="1"/>
  <c r="AB450" i="59" s="1"/>
  <c r="AJ450" i="59"/>
  <c r="Y450" i="59" s="1"/>
  <c r="AI450" i="59"/>
  <c r="X450" i="59" s="1"/>
  <c r="AD450" i="59" s="1"/>
  <c r="W450" i="59"/>
  <c r="AN449" i="59"/>
  <c r="AC449" i="59" s="1"/>
  <c r="AA449" i="59" s="1"/>
  <c r="AK449" i="59"/>
  <c r="Z449" i="59" s="1"/>
  <c r="AB449" i="59" s="1"/>
  <c r="AJ449" i="59"/>
  <c r="Y449" i="59" s="1"/>
  <c r="AI449" i="59"/>
  <c r="W449" i="59"/>
  <c r="AN448" i="59"/>
  <c r="AL448" i="59" s="1"/>
  <c r="AK448" i="59"/>
  <c r="AM448" i="59" s="1"/>
  <c r="AJ448" i="59"/>
  <c r="Y448" i="59" s="1"/>
  <c r="AI448" i="59"/>
  <c r="AO448" i="59" s="1"/>
  <c r="W448" i="59"/>
  <c r="AN447" i="59"/>
  <c r="AL447" i="59" s="1"/>
  <c r="AK447" i="59"/>
  <c r="AM447" i="59" s="1"/>
  <c r="AJ447" i="59"/>
  <c r="Y447" i="59" s="1"/>
  <c r="AI447" i="59"/>
  <c r="AO447" i="59" s="1"/>
  <c r="W447" i="59"/>
  <c r="AN446" i="59"/>
  <c r="AL446" i="59" s="1"/>
  <c r="AK446" i="59"/>
  <c r="AM446" i="59" s="1"/>
  <c r="AJ446" i="59"/>
  <c r="Y446" i="59" s="1"/>
  <c r="AI446" i="59"/>
  <c r="X446" i="59" s="1"/>
  <c r="AD446" i="59" s="1"/>
  <c r="W446" i="59"/>
  <c r="AN445" i="59"/>
  <c r="AC445" i="59" s="1"/>
  <c r="AA445" i="59" s="1"/>
  <c r="AK445" i="59"/>
  <c r="Z445" i="59" s="1"/>
  <c r="AB445" i="59" s="1"/>
  <c r="AJ445" i="59"/>
  <c r="Y445" i="59" s="1"/>
  <c r="AI445" i="59"/>
  <c r="AO445" i="59" s="1"/>
  <c r="W445" i="59"/>
  <c r="AN444" i="59"/>
  <c r="AC444" i="59" s="1"/>
  <c r="AA444" i="59" s="1"/>
  <c r="AK444" i="59"/>
  <c r="Z444" i="59" s="1"/>
  <c r="AB444" i="59" s="1"/>
  <c r="AJ444" i="59"/>
  <c r="Y444" i="59" s="1"/>
  <c r="AI444" i="59"/>
  <c r="X444" i="59" s="1"/>
  <c r="AD444" i="59" s="1"/>
  <c r="W444" i="59"/>
  <c r="AN443" i="59"/>
  <c r="AL443" i="59" s="1"/>
  <c r="AK443" i="59"/>
  <c r="Z443" i="59" s="1"/>
  <c r="AB443" i="59" s="1"/>
  <c r="AJ443" i="59"/>
  <c r="Y443" i="59" s="1"/>
  <c r="AI443" i="59"/>
  <c r="X443" i="59" s="1"/>
  <c r="AD443" i="59" s="1"/>
  <c r="W443" i="59"/>
  <c r="AN442" i="59"/>
  <c r="AL442" i="59" s="1"/>
  <c r="AK442" i="59"/>
  <c r="Z442" i="59" s="1"/>
  <c r="AB442" i="59" s="1"/>
  <c r="AJ442" i="59"/>
  <c r="Y442" i="59" s="1"/>
  <c r="AI442" i="59"/>
  <c r="W442" i="59"/>
  <c r="AN441" i="59"/>
  <c r="AC441" i="59" s="1"/>
  <c r="AA441" i="59" s="1"/>
  <c r="AK441" i="59"/>
  <c r="AM441" i="59" s="1"/>
  <c r="AJ441" i="59"/>
  <c r="Y441" i="59" s="1"/>
  <c r="AI441" i="59"/>
  <c r="AO441" i="59" s="1"/>
  <c r="W441" i="59"/>
  <c r="AN440" i="59"/>
  <c r="AL440" i="59" s="1"/>
  <c r="AK440" i="59"/>
  <c r="AM440" i="59" s="1"/>
  <c r="AJ440" i="59"/>
  <c r="Y440" i="59" s="1"/>
  <c r="AI440" i="59"/>
  <c r="X440" i="59" s="1"/>
  <c r="AD440" i="59" s="1"/>
  <c r="W440" i="59"/>
  <c r="AN439" i="59"/>
  <c r="AL439" i="59" s="1"/>
  <c r="AK439" i="59"/>
  <c r="Z439" i="59" s="1"/>
  <c r="AB439" i="59" s="1"/>
  <c r="AJ439" i="59"/>
  <c r="Y439" i="59" s="1"/>
  <c r="AI439" i="59"/>
  <c r="AO439" i="59" s="1"/>
  <c r="W439" i="59"/>
  <c r="K439" i="59"/>
  <c r="V436" i="59" s="1"/>
  <c r="AN438" i="59"/>
  <c r="AC438" i="59" s="1"/>
  <c r="AA438" i="59" s="1"/>
  <c r="AK438" i="59"/>
  <c r="Z438" i="59" s="1"/>
  <c r="AB438" i="59" s="1"/>
  <c r="AJ438" i="59"/>
  <c r="Y438" i="59" s="1"/>
  <c r="AI438" i="59"/>
  <c r="AO438" i="59" s="1"/>
  <c r="W438" i="59"/>
  <c r="AN437" i="59"/>
  <c r="AC437" i="59" s="1"/>
  <c r="AA437" i="59" s="1"/>
  <c r="AK437" i="59"/>
  <c r="AM437" i="59" s="1"/>
  <c r="AJ437" i="59"/>
  <c r="Y437" i="59" s="1"/>
  <c r="AI437" i="59"/>
  <c r="AO437" i="59" s="1"/>
  <c r="W437" i="59"/>
  <c r="AN436" i="59"/>
  <c r="AL436" i="59" s="1"/>
  <c r="AK436" i="59"/>
  <c r="AM436" i="59" s="1"/>
  <c r="AJ436" i="59"/>
  <c r="Y436" i="59" s="1"/>
  <c r="AI436" i="59"/>
  <c r="AO436" i="59" s="1"/>
  <c r="W436" i="59"/>
  <c r="AN435" i="59"/>
  <c r="AL435" i="59" s="1"/>
  <c r="AK435" i="59"/>
  <c r="AM435" i="59" s="1"/>
  <c r="AJ435" i="59"/>
  <c r="AI435" i="59"/>
  <c r="AO435" i="59" s="1"/>
  <c r="V435" i="59"/>
  <c r="X428" i="59"/>
  <c r="C423" i="59"/>
  <c r="C422" i="59"/>
  <c r="C421" i="59"/>
  <c r="C420" i="59"/>
  <c r="C419" i="59"/>
  <c r="C418" i="59"/>
  <c r="C417" i="59"/>
  <c r="P417" i="59" s="1"/>
  <c r="C416" i="59"/>
  <c r="C415" i="59"/>
  <c r="P415" i="59" s="1"/>
  <c r="C414" i="59"/>
  <c r="C413" i="59"/>
  <c r="C412" i="59"/>
  <c r="C411" i="59"/>
  <c r="C410" i="59"/>
  <c r="C409" i="59"/>
  <c r="C408" i="59"/>
  <c r="C407" i="59"/>
  <c r="E380" i="59"/>
  <c r="L372" i="59"/>
  <c r="K370" i="59"/>
  <c r="M355" i="59" s="1"/>
  <c r="Q368" i="59"/>
  <c r="Q367" i="59"/>
  <c r="Q366" i="59"/>
  <c r="Q365" i="59"/>
  <c r="Q364" i="59"/>
  <c r="Q363" i="59"/>
  <c r="Q362" i="59"/>
  <c r="Q361" i="59"/>
  <c r="Q360" i="59"/>
  <c r="Q359" i="59"/>
  <c r="Q358" i="59"/>
  <c r="Q357" i="59"/>
  <c r="Q356" i="59"/>
  <c r="Q355" i="59"/>
  <c r="Q354" i="59"/>
  <c r="X465" i="59" l="1"/>
  <c r="AD465" i="59" s="1"/>
  <c r="AL93" i="50"/>
  <c r="AL89" i="50"/>
  <c r="AL85" i="50"/>
  <c r="AL92" i="50"/>
  <c r="AL88" i="50"/>
  <c r="AL84" i="50"/>
  <c r="AO83" i="50"/>
  <c r="Z94" i="50"/>
  <c r="AB94" i="50" s="1"/>
  <c r="Z90" i="50"/>
  <c r="AB90" i="50" s="1"/>
  <c r="Z86" i="50"/>
  <c r="AB86" i="50" s="1"/>
  <c r="AO94" i="50"/>
  <c r="AO90" i="50"/>
  <c r="AO86" i="50"/>
  <c r="Z82" i="50"/>
  <c r="AB82" i="50" s="1"/>
  <c r="AO82" i="50"/>
  <c r="AO104" i="51"/>
  <c r="AL101" i="51"/>
  <c r="AO100" i="51"/>
  <c r="AO107" i="51"/>
  <c r="AO103" i="51"/>
  <c r="AO99" i="51"/>
  <c r="Z102" i="51"/>
  <c r="AB102" i="51" s="1"/>
  <c r="Z98" i="51"/>
  <c r="AB98" i="51" s="1"/>
  <c r="AM131" i="52"/>
  <c r="AM127" i="52"/>
  <c r="AL131" i="52"/>
  <c r="AL127" i="52"/>
  <c r="AO133" i="52"/>
  <c r="AL126" i="52"/>
  <c r="AO125" i="52"/>
  <c r="X129" i="52"/>
  <c r="AD129" i="52" s="1"/>
  <c r="Z132" i="52"/>
  <c r="AB132" i="52" s="1"/>
  <c r="Z124" i="52"/>
  <c r="AB124" i="52" s="1"/>
  <c r="AL130" i="52"/>
  <c r="Z128" i="52"/>
  <c r="AB128" i="52" s="1"/>
  <c r="AO132" i="52"/>
  <c r="AO128" i="52"/>
  <c r="AO124" i="52"/>
  <c r="AL464" i="59"/>
  <c r="P411" i="59"/>
  <c r="P392" i="64"/>
  <c r="N37" i="64"/>
  <c r="P393" i="64"/>
  <c r="Z435" i="64"/>
  <c r="AB435" i="64" s="1"/>
  <c r="AL421" i="64"/>
  <c r="X437" i="59"/>
  <c r="AD437" i="59" s="1"/>
  <c r="AM449" i="59"/>
  <c r="Z454" i="59"/>
  <c r="AB454" i="59" s="1"/>
  <c r="M360" i="59"/>
  <c r="AC454" i="59"/>
  <c r="AA454" i="59" s="1"/>
  <c r="P407" i="59"/>
  <c r="X441" i="59"/>
  <c r="AD441" i="59" s="1"/>
  <c r="Z446" i="59"/>
  <c r="AB446" i="59" s="1"/>
  <c r="AL437" i="59"/>
  <c r="AC442" i="59"/>
  <c r="AA442" i="59" s="1"/>
  <c r="Z465" i="59"/>
  <c r="AB465" i="59" s="1"/>
  <c r="AL463" i="59"/>
  <c r="X460" i="59"/>
  <c r="AD460" i="59" s="1"/>
  <c r="Z462" i="59"/>
  <c r="AB462" i="59" s="1"/>
  <c r="AC460" i="59"/>
  <c r="AA460" i="59" s="1"/>
  <c r="AC462" i="59"/>
  <c r="AA462" i="59" s="1"/>
  <c r="X448" i="59"/>
  <c r="AD448" i="59" s="1"/>
  <c r="X447" i="59"/>
  <c r="AD447" i="59" s="1"/>
  <c r="X451" i="59"/>
  <c r="AD451" i="59" s="1"/>
  <c r="Z457" i="59"/>
  <c r="AB457" i="59" s="1"/>
  <c r="X459" i="59"/>
  <c r="AD459" i="59" s="1"/>
  <c r="Z455" i="59"/>
  <c r="AB455" i="59" s="1"/>
  <c r="Z437" i="59"/>
  <c r="AB437" i="59" s="1"/>
  <c r="AM453" i="59"/>
  <c r="AL451" i="59"/>
  <c r="AL456" i="59"/>
  <c r="Z463" i="59"/>
  <c r="AB463" i="59" s="1"/>
  <c r="AM458" i="59"/>
  <c r="P421" i="59"/>
  <c r="P423" i="59"/>
  <c r="AC439" i="59"/>
  <c r="AA439" i="59" s="1"/>
  <c r="M366" i="59"/>
  <c r="Z447" i="59"/>
  <c r="AB447" i="59" s="1"/>
  <c r="M365" i="59"/>
  <c r="AC447" i="59"/>
  <c r="AA447" i="59" s="1"/>
  <c r="AL457" i="59"/>
  <c r="M364" i="59"/>
  <c r="P414" i="59"/>
  <c r="X438" i="59"/>
  <c r="AD438" i="59" s="1"/>
  <c r="M362" i="59"/>
  <c r="AL459" i="59"/>
  <c r="M361" i="59"/>
  <c r="AM443" i="59"/>
  <c r="AL445" i="59"/>
  <c r="AL449" i="59"/>
  <c r="AO450" i="59"/>
  <c r="AL458" i="59"/>
  <c r="AC461" i="59"/>
  <c r="AA461" i="59" s="1"/>
  <c r="M363" i="59"/>
  <c r="AM450" i="59"/>
  <c r="P412" i="59"/>
  <c r="P408" i="59"/>
  <c r="AO458" i="59"/>
  <c r="Q370" i="59"/>
  <c r="L373" i="59" s="1"/>
  <c r="L374" i="59" s="1"/>
  <c r="L432" i="59" s="1"/>
  <c r="AM444" i="59"/>
  <c r="AC453" i="59"/>
  <c r="AA453" i="59" s="1"/>
  <c r="M359" i="59"/>
  <c r="P418" i="59"/>
  <c r="AC446" i="59"/>
  <c r="AA446" i="59" s="1"/>
  <c r="AL455" i="59"/>
  <c r="Z464" i="59"/>
  <c r="AB464" i="59" s="1"/>
  <c r="M358" i="59"/>
  <c r="AO457" i="59"/>
  <c r="Z436" i="59"/>
  <c r="AB436" i="59" s="1"/>
  <c r="Z440" i="59"/>
  <c r="AB440" i="59" s="1"/>
  <c r="M354" i="59"/>
  <c r="M357" i="59"/>
  <c r="X463" i="59"/>
  <c r="AD463" i="59" s="1"/>
  <c r="M368" i="59"/>
  <c r="M356" i="59"/>
  <c r="C425" i="59"/>
  <c r="AC436" i="59"/>
  <c r="AA436" i="59" s="1"/>
  <c r="X456" i="59"/>
  <c r="AD456" i="59" s="1"/>
  <c r="M367" i="59"/>
  <c r="H12" i="64"/>
  <c r="P12" i="64" s="1"/>
  <c r="B38" i="64" s="1"/>
  <c r="AC435" i="64"/>
  <c r="AA435" i="64" s="1"/>
  <c r="AL422" i="64"/>
  <c r="AC431" i="64"/>
  <c r="AA431" i="64" s="1"/>
  <c r="P383" i="64"/>
  <c r="P387" i="64"/>
  <c r="AC427" i="64"/>
  <c r="AA427" i="64" s="1"/>
  <c r="Z414" i="64"/>
  <c r="AB414" i="64" s="1"/>
  <c r="X421" i="64"/>
  <c r="AD421" i="64" s="1"/>
  <c r="P388" i="64"/>
  <c r="AL429" i="64"/>
  <c r="P390" i="64"/>
  <c r="P385" i="64"/>
  <c r="P389" i="64"/>
  <c r="AC413" i="64"/>
  <c r="AA413" i="64" s="1"/>
  <c r="P394" i="64"/>
  <c r="Z420" i="64"/>
  <c r="AB420" i="64" s="1"/>
  <c r="X424" i="64"/>
  <c r="AD424" i="64" s="1"/>
  <c r="P112" i="64"/>
  <c r="X439" i="64"/>
  <c r="AD439" i="64" s="1"/>
  <c r="P384" i="64"/>
  <c r="P396" i="64"/>
  <c r="Z424" i="64"/>
  <c r="AB424" i="64" s="1"/>
  <c r="X428" i="64"/>
  <c r="AD428" i="64" s="1"/>
  <c r="AO429" i="64"/>
  <c r="X417" i="64"/>
  <c r="AD417" i="64" s="1"/>
  <c r="AL426" i="64"/>
  <c r="AC419" i="64"/>
  <c r="AA419" i="64" s="1"/>
  <c r="AM426" i="64"/>
  <c r="X430" i="64"/>
  <c r="AD430" i="64" s="1"/>
  <c r="P382" i="64"/>
  <c r="P386" i="64"/>
  <c r="Z417" i="64"/>
  <c r="AB417" i="64" s="1"/>
  <c r="Z432" i="64"/>
  <c r="AB432" i="64" s="1"/>
  <c r="P391" i="64"/>
  <c r="Z413" i="64"/>
  <c r="AB413" i="64" s="1"/>
  <c r="Z428" i="64"/>
  <c r="AB428" i="64" s="1"/>
  <c r="P13" i="64"/>
  <c r="B39" i="64" s="1"/>
  <c r="AC420" i="64"/>
  <c r="AA420" i="64" s="1"/>
  <c r="AL423" i="64"/>
  <c r="AO426" i="64"/>
  <c r="AL425" i="64"/>
  <c r="X434" i="64"/>
  <c r="AD434" i="64" s="1"/>
  <c r="J125" i="64"/>
  <c r="P125" i="64" s="1"/>
  <c r="P381" i="64"/>
  <c r="Z436" i="64"/>
  <c r="AB436" i="64" s="1"/>
  <c r="AM412" i="64"/>
  <c r="X414" i="64"/>
  <c r="AD414" i="64" s="1"/>
  <c r="AO419" i="64"/>
  <c r="AO422" i="64"/>
  <c r="Z431" i="64"/>
  <c r="AB431" i="64" s="1"/>
  <c r="AC410" i="64"/>
  <c r="AA410" i="64" s="1"/>
  <c r="V411" i="64" a="1"/>
  <c r="V411" i="64" s="1"/>
  <c r="V412" i="64" s="1"/>
  <c r="V413" i="64" s="1"/>
  <c r="L419" i="64" s="1"/>
  <c r="P132" i="64"/>
  <c r="AA132" i="64" s="1"/>
  <c r="AM415" i="64"/>
  <c r="AM437" i="64"/>
  <c r="AM411" i="64"/>
  <c r="AO418" i="64"/>
  <c r="AO433" i="64"/>
  <c r="AC430" i="64"/>
  <c r="AA430" i="64" s="1"/>
  <c r="P133" i="64"/>
  <c r="AA133" i="64" s="1"/>
  <c r="X411" i="64"/>
  <c r="AD411" i="64" s="1"/>
  <c r="H11" i="64"/>
  <c r="P11" i="64" s="1"/>
  <c r="B37" i="64" s="1"/>
  <c r="L38" i="64"/>
  <c r="N38" i="64" s="1"/>
  <c r="P118" i="64"/>
  <c r="AO432" i="64"/>
  <c r="AO436" i="64"/>
  <c r="AL438" i="64"/>
  <c r="P395" i="64"/>
  <c r="AO425" i="64"/>
  <c r="AC434" i="64"/>
  <c r="AA434" i="64" s="1"/>
  <c r="AM422" i="64"/>
  <c r="P134" i="64"/>
  <c r="AA134" i="64" s="1"/>
  <c r="AO410" i="64"/>
  <c r="AC416" i="64"/>
  <c r="AA416" i="64" s="1"/>
  <c r="M120" i="64"/>
  <c r="C399" i="64"/>
  <c r="P397" i="64"/>
  <c r="AO420" i="64"/>
  <c r="AL418" i="64"/>
  <c r="AM421" i="64"/>
  <c r="AM425" i="64"/>
  <c r="AL433" i="64"/>
  <c r="Z439" i="64"/>
  <c r="AB439" i="64" s="1"/>
  <c r="AL412" i="64"/>
  <c r="AL415" i="64"/>
  <c r="AM418" i="64"/>
  <c r="AM429" i="64"/>
  <c r="AM433" i="64"/>
  <c r="AL437" i="64"/>
  <c r="X412" i="64"/>
  <c r="AD412" i="64" s="1"/>
  <c r="X415" i="64"/>
  <c r="AD415" i="64" s="1"/>
  <c r="AC417" i="64"/>
  <c r="AA417" i="64" s="1"/>
  <c r="AC424" i="64"/>
  <c r="AA424" i="64" s="1"/>
  <c r="AC428" i="64"/>
  <c r="AA428" i="64" s="1"/>
  <c r="X437" i="64"/>
  <c r="AD437" i="64" s="1"/>
  <c r="AC439" i="64"/>
  <c r="AA439" i="64" s="1"/>
  <c r="P114" i="64"/>
  <c r="AC411" i="64"/>
  <c r="AA411" i="64" s="1"/>
  <c r="AC414" i="64"/>
  <c r="AA414" i="64" s="1"/>
  <c r="AM430" i="64"/>
  <c r="AC432" i="64"/>
  <c r="AA432" i="64" s="1"/>
  <c r="AM434" i="64"/>
  <c r="AC436" i="64"/>
  <c r="AA436" i="64" s="1"/>
  <c r="AM410" i="64"/>
  <c r="AM419" i="64"/>
  <c r="L39" i="64"/>
  <c r="N39" i="64" s="1"/>
  <c r="P115" i="64"/>
  <c r="AM416" i="64"/>
  <c r="AM423" i="64"/>
  <c r="AM427" i="64"/>
  <c r="AM438" i="64"/>
  <c r="X423" i="64"/>
  <c r="AD423" i="64" s="1"/>
  <c r="X438" i="64"/>
  <c r="AD438" i="64" s="1"/>
  <c r="X427" i="64"/>
  <c r="AD427" i="64" s="1"/>
  <c r="P116" i="64"/>
  <c r="X413" i="64"/>
  <c r="AD413" i="64" s="1"/>
  <c r="AO416" i="64"/>
  <c r="X431" i="64"/>
  <c r="AD431" i="64" s="1"/>
  <c r="X435" i="64"/>
  <c r="AD435" i="64" s="1"/>
  <c r="P409" i="59"/>
  <c r="P410" i="59"/>
  <c r="P420" i="59"/>
  <c r="P422" i="59"/>
  <c r="P413" i="59"/>
  <c r="AM442" i="59"/>
  <c r="AM459" i="59"/>
  <c r="P419" i="59"/>
  <c r="AL438" i="59"/>
  <c r="AM451" i="59"/>
  <c r="AL452" i="59"/>
  <c r="AM460" i="59"/>
  <c r="V437" i="59" s="1" a="1"/>
  <c r="V437" i="59" s="1"/>
  <c r="V438" i="59" s="1"/>
  <c r="V439" i="59" s="1"/>
  <c r="L445" i="59" s="1"/>
  <c r="P416" i="59"/>
  <c r="AM438" i="59"/>
  <c r="AC440" i="59"/>
  <c r="AA440" i="59" s="1"/>
  <c r="Z441" i="59"/>
  <c r="AB441" i="59" s="1"/>
  <c r="AL444" i="59"/>
  <c r="Z448" i="59"/>
  <c r="AB448" i="59" s="1"/>
  <c r="AM452" i="59"/>
  <c r="AO443" i="59"/>
  <c r="AO444" i="59"/>
  <c r="AM445" i="59"/>
  <c r="X452" i="59"/>
  <c r="AD452" i="59" s="1"/>
  <c r="AO464" i="59"/>
  <c r="X464" i="59"/>
  <c r="AD464" i="59" s="1"/>
  <c r="AC465" i="59"/>
  <c r="AA465" i="59" s="1"/>
  <c r="AC448" i="59"/>
  <c r="AA448" i="59" s="1"/>
  <c r="AM439" i="59"/>
  <c r="AO449" i="59"/>
  <c r="X449" i="59"/>
  <c r="AD449" i="59" s="1"/>
  <c r="AC450" i="59"/>
  <c r="AA450" i="59" s="1"/>
  <c r="X454" i="59"/>
  <c r="AD454" i="59" s="1"/>
  <c r="Z461" i="59"/>
  <c r="AB461" i="59" s="1"/>
  <c r="X462" i="59"/>
  <c r="AD462" i="59" s="1"/>
  <c r="AO453" i="59"/>
  <c r="X453" i="59"/>
  <c r="AD453" i="59" s="1"/>
  <c r="AO461" i="59"/>
  <c r="AO446" i="59"/>
  <c r="AM456" i="59"/>
  <c r="X436" i="59"/>
  <c r="AD436" i="59" s="1"/>
  <c r="X439" i="59"/>
  <c r="AD439" i="59" s="1"/>
  <c r="AO440" i="59"/>
  <c r="AL441" i="59"/>
  <c r="AO442" i="59"/>
  <c r="X442" i="59"/>
  <c r="AD442" i="59" s="1"/>
  <c r="AC443" i="59"/>
  <c r="AA443" i="59" s="1"/>
  <c r="X445" i="59"/>
  <c r="AD445" i="59" s="1"/>
  <c r="AO455" i="59"/>
  <c r="M356" i="57"/>
  <c r="M368" i="57"/>
  <c r="AO474" i="57"/>
  <c r="AM474" i="57"/>
  <c r="AL474" i="57"/>
  <c r="AC474" i="57"/>
  <c r="AA474" i="57" s="1"/>
  <c r="Z474" i="57"/>
  <c r="AB474" i="57" s="1"/>
  <c r="Y474" i="57"/>
  <c r="X474" i="57"/>
  <c r="AD474" i="57" s="1"/>
  <c r="W474" i="57"/>
  <c r="AO473" i="57"/>
  <c r="AM473" i="57"/>
  <c r="AL473" i="57"/>
  <c r="AC473" i="57"/>
  <c r="AA473" i="57" s="1"/>
  <c r="Z473" i="57"/>
  <c r="AB473" i="57" s="1"/>
  <c r="Y473" i="57"/>
  <c r="X473" i="57"/>
  <c r="AD473" i="57" s="1"/>
  <c r="W473" i="57"/>
  <c r="AO472" i="57"/>
  <c r="AM472" i="57"/>
  <c r="AL472" i="57"/>
  <c r="AC472" i="57"/>
  <c r="AA472" i="57" s="1"/>
  <c r="Z472" i="57"/>
  <c r="AB472" i="57" s="1"/>
  <c r="Y472" i="57"/>
  <c r="X472" i="57"/>
  <c r="AD472" i="57" s="1"/>
  <c r="W472" i="57"/>
  <c r="AO471" i="57"/>
  <c r="AM471" i="57"/>
  <c r="AL471" i="57"/>
  <c r="AC471" i="57"/>
  <c r="AA471" i="57" s="1"/>
  <c r="Z471" i="57"/>
  <c r="AB471" i="57" s="1"/>
  <c r="Y471" i="57"/>
  <c r="X471" i="57"/>
  <c r="AD471" i="57" s="1"/>
  <c r="W471" i="57"/>
  <c r="AO470" i="57"/>
  <c r="AM470" i="57"/>
  <c r="AL470" i="57"/>
  <c r="AC470" i="57"/>
  <c r="AA470" i="57" s="1"/>
  <c r="Z470" i="57"/>
  <c r="AB470" i="57" s="1"/>
  <c r="Y470" i="57"/>
  <c r="X470" i="57"/>
  <c r="AD470" i="57" s="1"/>
  <c r="W470" i="57"/>
  <c r="AO469" i="57"/>
  <c r="AM469" i="57"/>
  <c r="AL469" i="57"/>
  <c r="AC469" i="57"/>
  <c r="AA469" i="57" s="1"/>
  <c r="Z469" i="57"/>
  <c r="AB469" i="57" s="1"/>
  <c r="Y469" i="57"/>
  <c r="X469" i="57"/>
  <c r="AD469" i="57" s="1"/>
  <c r="W469" i="57"/>
  <c r="AO468" i="57"/>
  <c r="AM468" i="57"/>
  <c r="AL468" i="57"/>
  <c r="AC468" i="57"/>
  <c r="AA468" i="57" s="1"/>
  <c r="Z468" i="57"/>
  <c r="AB468" i="57" s="1"/>
  <c r="Y468" i="57"/>
  <c r="X468" i="57"/>
  <c r="AD468" i="57" s="1"/>
  <c r="W468" i="57"/>
  <c r="AO467" i="57"/>
  <c r="AM467" i="57"/>
  <c r="AL467" i="57"/>
  <c r="AC467" i="57"/>
  <c r="AA467" i="57"/>
  <c r="Z467" i="57"/>
  <c r="AB467" i="57" s="1"/>
  <c r="Y467" i="57"/>
  <c r="X467" i="57"/>
  <c r="AD467" i="57" s="1"/>
  <c r="W467" i="57"/>
  <c r="AO466" i="57"/>
  <c r="AM466" i="57"/>
  <c r="AL466" i="57"/>
  <c r="AC466" i="57"/>
  <c r="AA466" i="57" s="1"/>
  <c r="Z466" i="57"/>
  <c r="AB466" i="57" s="1"/>
  <c r="Y466" i="57"/>
  <c r="X466" i="57"/>
  <c r="AD466" i="57" s="1"/>
  <c r="W466" i="57"/>
  <c r="AO465" i="57"/>
  <c r="AM465" i="57"/>
  <c r="AL465" i="57"/>
  <c r="AC465" i="57"/>
  <c r="AA465" i="57" s="1"/>
  <c r="Z465" i="57"/>
  <c r="AB465" i="57" s="1"/>
  <c r="Y465" i="57"/>
  <c r="X465" i="57"/>
  <c r="AD465" i="57" s="1"/>
  <c r="W465" i="57"/>
  <c r="AO464" i="57"/>
  <c r="AM464" i="57"/>
  <c r="AL464" i="57"/>
  <c r="AC464" i="57"/>
  <c r="AA464" i="57"/>
  <c r="Z464" i="57"/>
  <c r="AB464" i="57" s="1"/>
  <c r="Y464" i="57"/>
  <c r="X464" i="57"/>
  <c r="AD464" i="57" s="1"/>
  <c r="W464" i="57"/>
  <c r="AO463" i="57"/>
  <c r="AM463" i="57"/>
  <c r="AL463" i="57"/>
  <c r="AC463" i="57"/>
  <c r="AA463" i="57"/>
  <c r="Z463" i="57"/>
  <c r="AB463" i="57" s="1"/>
  <c r="Y463" i="57"/>
  <c r="X463" i="57"/>
  <c r="AD463" i="57" s="1"/>
  <c r="W463" i="57"/>
  <c r="AO462" i="57"/>
  <c r="AM462" i="57"/>
  <c r="AL462" i="57"/>
  <c r="AC462" i="57"/>
  <c r="AA462" i="57" s="1"/>
  <c r="Z462" i="57"/>
  <c r="AB462" i="57" s="1"/>
  <c r="Y462" i="57"/>
  <c r="X462" i="57"/>
  <c r="AD462" i="57" s="1"/>
  <c r="W462" i="57"/>
  <c r="AO461" i="57"/>
  <c r="AM461" i="57"/>
  <c r="AL461" i="57"/>
  <c r="AC461" i="57"/>
  <c r="AA461" i="57" s="1"/>
  <c r="Z461" i="57"/>
  <c r="AB461" i="57" s="1"/>
  <c r="Y461" i="57"/>
  <c r="X461" i="57"/>
  <c r="AD461" i="57" s="1"/>
  <c r="W461" i="57"/>
  <c r="AO460" i="57"/>
  <c r="AM460" i="57"/>
  <c r="AL460" i="57"/>
  <c r="AC460" i="57"/>
  <c r="AA460" i="57" s="1"/>
  <c r="Z460" i="57"/>
  <c r="AB460" i="57" s="1"/>
  <c r="Y460" i="57"/>
  <c r="X460" i="57"/>
  <c r="AD460" i="57" s="1"/>
  <c r="W460" i="57"/>
  <c r="AO459" i="57"/>
  <c r="AM459" i="57"/>
  <c r="AL459" i="57"/>
  <c r="AC459" i="57"/>
  <c r="AA459" i="57" s="1"/>
  <c r="Z459" i="57"/>
  <c r="AB459" i="57" s="1"/>
  <c r="Y459" i="57"/>
  <c r="X459" i="57"/>
  <c r="AD459" i="57" s="1"/>
  <c r="W459" i="57"/>
  <c r="AO458" i="57"/>
  <c r="AM458" i="57"/>
  <c r="AL458" i="57"/>
  <c r="AC458" i="57"/>
  <c r="AA458" i="57"/>
  <c r="Z458" i="57"/>
  <c r="AB458" i="57" s="1"/>
  <c r="Y458" i="57"/>
  <c r="X458" i="57"/>
  <c r="AD458" i="57" s="1"/>
  <c r="W458" i="57"/>
  <c r="AO457" i="57"/>
  <c r="AM457" i="57"/>
  <c r="AL457" i="57"/>
  <c r="AC457" i="57"/>
  <c r="AA457" i="57"/>
  <c r="Z457" i="57"/>
  <c r="AB457" i="57" s="1"/>
  <c r="Y457" i="57"/>
  <c r="X457" i="57"/>
  <c r="AD457" i="57" s="1"/>
  <c r="W457" i="57"/>
  <c r="AO456" i="57"/>
  <c r="AM456" i="57"/>
  <c r="AL456" i="57"/>
  <c r="AC456" i="57"/>
  <c r="AA456" i="57" s="1"/>
  <c r="Z456" i="57"/>
  <c r="AB456" i="57" s="1"/>
  <c r="Y456" i="57"/>
  <c r="X456" i="57"/>
  <c r="AD456" i="57" s="1"/>
  <c r="W456" i="57"/>
  <c r="AO455" i="57"/>
  <c r="AM455" i="57"/>
  <c r="AL455" i="57"/>
  <c r="AC455" i="57"/>
  <c r="AA455" i="57"/>
  <c r="Z455" i="57"/>
  <c r="AB455" i="57" s="1"/>
  <c r="Y455" i="57"/>
  <c r="X455" i="57"/>
  <c r="AD455" i="57" s="1"/>
  <c r="W455" i="57"/>
  <c r="AO454" i="57"/>
  <c r="AM454" i="57"/>
  <c r="AL454" i="57"/>
  <c r="AC454" i="57"/>
  <c r="AA454" i="57"/>
  <c r="Z454" i="57"/>
  <c r="AB454" i="57" s="1"/>
  <c r="Y454" i="57"/>
  <c r="X454" i="57"/>
  <c r="AD454" i="57" s="1"/>
  <c r="W454" i="57"/>
  <c r="AO453" i="57"/>
  <c r="AM453" i="57"/>
  <c r="AL453" i="57"/>
  <c r="AC453" i="57"/>
  <c r="AA453" i="57"/>
  <c r="Z453" i="57"/>
  <c r="AB453" i="57" s="1"/>
  <c r="Y453" i="57"/>
  <c r="X453" i="57"/>
  <c r="AD453" i="57" s="1"/>
  <c r="W453" i="57"/>
  <c r="AO452" i="57"/>
  <c r="AM452" i="57"/>
  <c r="AL452" i="57"/>
  <c r="AC452" i="57"/>
  <c r="AA452" i="57"/>
  <c r="Z452" i="57"/>
  <c r="AB452" i="57" s="1"/>
  <c r="Y452" i="57"/>
  <c r="X452" i="57"/>
  <c r="AD452" i="57" s="1"/>
  <c r="W452" i="57"/>
  <c r="AO431" i="57"/>
  <c r="AM431" i="57"/>
  <c r="AL431" i="57"/>
  <c r="AC431" i="57"/>
  <c r="AA431" i="57" s="1"/>
  <c r="Z431" i="57"/>
  <c r="AB431" i="57" s="1"/>
  <c r="Y431" i="57"/>
  <c r="X431" i="57"/>
  <c r="AD431" i="57" s="1"/>
  <c r="W431" i="57"/>
  <c r="AO430" i="57"/>
  <c r="AM430" i="57"/>
  <c r="AL430" i="57"/>
  <c r="AC430" i="57"/>
  <c r="AA430" i="57" s="1"/>
  <c r="Z430" i="57"/>
  <c r="AB430" i="57" s="1"/>
  <c r="Y430" i="57"/>
  <c r="X430" i="57"/>
  <c r="AD430" i="57" s="1"/>
  <c r="W430" i="57"/>
  <c r="AO429" i="57"/>
  <c r="AM429" i="57"/>
  <c r="AL429" i="57"/>
  <c r="AC429" i="57"/>
  <c r="AA429" i="57" s="1"/>
  <c r="Z429" i="57"/>
  <c r="AB429" i="57" s="1"/>
  <c r="Y429" i="57"/>
  <c r="X429" i="57"/>
  <c r="AD429" i="57" s="1"/>
  <c r="W429" i="57"/>
  <c r="AO428" i="57"/>
  <c r="AM428" i="57"/>
  <c r="AL428" i="57"/>
  <c r="AC428" i="57"/>
  <c r="AA428" i="57" s="1"/>
  <c r="Z428" i="57"/>
  <c r="AB428" i="57" s="1"/>
  <c r="Y428" i="57"/>
  <c r="X428" i="57"/>
  <c r="AD428" i="57" s="1"/>
  <c r="W428" i="57"/>
  <c r="AO427" i="57"/>
  <c r="AM427" i="57"/>
  <c r="AL427" i="57"/>
  <c r="AC427" i="57"/>
  <c r="AA427" i="57" s="1"/>
  <c r="Z427" i="57"/>
  <c r="AB427" i="57" s="1"/>
  <c r="Y427" i="57"/>
  <c r="X427" i="57"/>
  <c r="AD427" i="57" s="1"/>
  <c r="W427" i="57"/>
  <c r="AO426" i="57"/>
  <c r="AM426" i="57"/>
  <c r="AL426" i="57"/>
  <c r="AC426" i="57"/>
  <c r="AA426" i="57" s="1"/>
  <c r="Z426" i="57"/>
  <c r="AB426" i="57" s="1"/>
  <c r="Y426" i="57"/>
  <c r="X426" i="57"/>
  <c r="AD426" i="57" s="1"/>
  <c r="W426" i="57"/>
  <c r="AO425" i="57"/>
  <c r="AM425" i="57"/>
  <c r="AL425" i="57"/>
  <c r="AD425" i="57"/>
  <c r="AC425" i="57"/>
  <c r="AA425" i="57" s="1"/>
  <c r="AB425" i="57"/>
  <c r="Z425" i="57"/>
  <c r="Y425" i="57"/>
  <c r="X425" i="57"/>
  <c r="W425" i="57"/>
  <c r="AN424" i="57"/>
  <c r="AC424" i="57" s="1"/>
  <c r="AA424" i="57" s="1"/>
  <c r="AL424" i="57"/>
  <c r="AK424" i="57"/>
  <c r="AM424" i="57" s="1"/>
  <c r="AJ424" i="57"/>
  <c r="Y424" i="57" s="1"/>
  <c r="AI424" i="57"/>
  <c r="X424" i="57" s="1"/>
  <c r="AD424" i="57" s="1"/>
  <c r="Z424" i="57"/>
  <c r="AB424" i="57" s="1"/>
  <c r="W424" i="57"/>
  <c r="AN423" i="57"/>
  <c r="AL423" i="57" s="1"/>
  <c r="AK423" i="57"/>
  <c r="Z423" i="57" s="1"/>
  <c r="AB423" i="57" s="1"/>
  <c r="AJ423" i="57"/>
  <c r="Y423" i="57" s="1"/>
  <c r="AI423" i="57"/>
  <c r="X423" i="57" s="1"/>
  <c r="AD423" i="57" s="1"/>
  <c r="W423" i="57"/>
  <c r="AN422" i="57"/>
  <c r="AL422" i="57" s="1"/>
  <c r="AK422" i="57"/>
  <c r="Z422" i="57" s="1"/>
  <c r="AB422" i="57" s="1"/>
  <c r="AJ422" i="57"/>
  <c r="Y422" i="57" s="1"/>
  <c r="AI422" i="57"/>
  <c r="AO422" i="57" s="1"/>
  <c r="AC422" i="57"/>
  <c r="AA422" i="57" s="1"/>
  <c r="W422" i="57"/>
  <c r="AN421" i="57"/>
  <c r="AC421" i="57" s="1"/>
  <c r="AA421" i="57" s="1"/>
  <c r="AK421" i="57"/>
  <c r="AM421" i="57" s="1"/>
  <c r="AJ421" i="57"/>
  <c r="AI421" i="57"/>
  <c r="AO421" i="57" s="1"/>
  <c r="Y421" i="57"/>
  <c r="X421" i="57"/>
  <c r="AD421" i="57" s="1"/>
  <c r="W421" i="57"/>
  <c r="AO420" i="57"/>
  <c r="AN420" i="57"/>
  <c r="AC420" i="57" s="1"/>
  <c r="AA420" i="57" s="1"/>
  <c r="AK420" i="57"/>
  <c r="AM420" i="57" s="1"/>
  <c r="AJ420" i="57"/>
  <c r="Y420" i="57" s="1"/>
  <c r="AI420" i="57"/>
  <c r="X420" i="57" s="1"/>
  <c r="AD420" i="57" s="1"/>
  <c r="W420" i="57"/>
  <c r="AN419" i="57"/>
  <c r="AL419" i="57" s="1"/>
  <c r="AK419" i="57"/>
  <c r="Z419" i="57" s="1"/>
  <c r="AB419" i="57" s="1"/>
  <c r="AJ419" i="57"/>
  <c r="Y419" i="57" s="1"/>
  <c r="AI419" i="57"/>
  <c r="AO419" i="57" s="1"/>
  <c r="AC419" i="57"/>
  <c r="AA419" i="57"/>
  <c r="W419" i="57"/>
  <c r="AN418" i="57"/>
  <c r="AC418" i="57" s="1"/>
  <c r="AA418" i="57" s="1"/>
  <c r="AK418" i="57"/>
  <c r="Z418" i="57" s="1"/>
  <c r="AB418" i="57" s="1"/>
  <c r="AJ418" i="57"/>
  <c r="Y418" i="57" s="1"/>
  <c r="AI418" i="57"/>
  <c r="AO418" i="57" s="1"/>
  <c r="W418" i="57"/>
  <c r="AN417" i="57"/>
  <c r="AC417" i="57" s="1"/>
  <c r="AA417" i="57" s="1"/>
  <c r="AL417" i="57"/>
  <c r="AK417" i="57"/>
  <c r="AM417" i="57" s="1"/>
  <c r="AJ417" i="57"/>
  <c r="Y417" i="57" s="1"/>
  <c r="AI417" i="57"/>
  <c r="X417" i="57" s="1"/>
  <c r="AD417" i="57" s="1"/>
  <c r="W417" i="57"/>
  <c r="AN416" i="57"/>
  <c r="AC416" i="57" s="1"/>
  <c r="AA416" i="57" s="1"/>
  <c r="AL416" i="57"/>
  <c r="AK416" i="57"/>
  <c r="AM416" i="57" s="1"/>
  <c r="AJ416" i="57"/>
  <c r="Y416" i="57" s="1"/>
  <c r="AI416" i="57"/>
  <c r="X416" i="57" s="1"/>
  <c r="AD416" i="57" s="1"/>
  <c r="W416" i="57"/>
  <c r="AN415" i="57"/>
  <c r="AC415" i="57" s="1"/>
  <c r="AA415" i="57" s="1"/>
  <c r="AK415" i="57"/>
  <c r="Z415" i="57" s="1"/>
  <c r="AB415" i="57" s="1"/>
  <c r="AJ415" i="57"/>
  <c r="Y415" i="57" s="1"/>
  <c r="AI415" i="57"/>
  <c r="AO415" i="57" s="1"/>
  <c r="W415" i="57"/>
  <c r="AN414" i="57"/>
  <c r="AC414" i="57" s="1"/>
  <c r="AA414" i="57" s="1"/>
  <c r="AK414" i="57"/>
  <c r="Z414" i="57" s="1"/>
  <c r="AB414" i="57" s="1"/>
  <c r="AJ414" i="57"/>
  <c r="Y414" i="57" s="1"/>
  <c r="AI414" i="57"/>
  <c r="AO414" i="57" s="1"/>
  <c r="W414" i="57"/>
  <c r="T414" i="57"/>
  <c r="AO413" i="57"/>
  <c r="AN413" i="57"/>
  <c r="AC413" i="57" s="1"/>
  <c r="AA413" i="57" s="1"/>
  <c r="AL413" i="57"/>
  <c r="AK413" i="57"/>
  <c r="AM413" i="57" s="1"/>
  <c r="AJ413" i="57"/>
  <c r="Y413" i="57" s="1"/>
  <c r="AI413" i="57"/>
  <c r="X413" i="57"/>
  <c r="AD413" i="57" s="1"/>
  <c r="W413" i="57"/>
  <c r="AN412" i="57"/>
  <c r="AL412" i="57" s="1"/>
  <c r="AK412" i="57"/>
  <c r="AM412" i="57" s="1"/>
  <c r="AJ412" i="57"/>
  <c r="Y412" i="57" s="1"/>
  <c r="AI412" i="57"/>
  <c r="X412" i="57" s="1"/>
  <c r="AD412" i="57" s="1"/>
  <c r="W412" i="57"/>
  <c r="AN411" i="57"/>
  <c r="AC411" i="57" s="1"/>
  <c r="AA411" i="57" s="1"/>
  <c r="AK411" i="57"/>
  <c r="AM411" i="57" s="1"/>
  <c r="AJ411" i="57"/>
  <c r="Y411" i="57" s="1"/>
  <c r="AI411" i="57"/>
  <c r="AO411" i="57" s="1"/>
  <c r="W411" i="57"/>
  <c r="AN410" i="57"/>
  <c r="AL410" i="57" s="1"/>
  <c r="AK410" i="57"/>
  <c r="Z410" i="57" s="1"/>
  <c r="AB410" i="57" s="1"/>
  <c r="AJ410" i="57"/>
  <c r="Y410" i="57" s="1"/>
  <c r="AI410" i="57"/>
  <c r="AO410" i="57" s="1"/>
  <c r="AC410" i="57"/>
  <c r="AA410" i="57" s="1"/>
  <c r="W410" i="57"/>
  <c r="AO409" i="57"/>
  <c r="AN409" i="57"/>
  <c r="AC409" i="57" s="1"/>
  <c r="AA409" i="57" s="1"/>
  <c r="AM409" i="57"/>
  <c r="AK409" i="57"/>
  <c r="AJ409" i="57"/>
  <c r="AI409" i="57"/>
  <c r="Z409" i="57"/>
  <c r="AB409" i="57" s="1"/>
  <c r="Y409" i="57"/>
  <c r="X409" i="57"/>
  <c r="AD409" i="57" s="1"/>
  <c r="W409" i="57"/>
  <c r="AO408" i="57"/>
  <c r="AN408" i="57"/>
  <c r="AL408" i="57" s="1"/>
  <c r="AK408" i="57"/>
  <c r="AM408" i="57" s="1"/>
  <c r="AJ408" i="57"/>
  <c r="Y408" i="57" s="1"/>
  <c r="AI408" i="57"/>
  <c r="X408" i="57" s="1"/>
  <c r="AD408" i="57" s="1"/>
  <c r="W408" i="57"/>
  <c r="AN407" i="57"/>
  <c r="AL407" i="57" s="1"/>
  <c r="AK407" i="57"/>
  <c r="AM407" i="57" s="1"/>
  <c r="AJ407" i="57"/>
  <c r="Y407" i="57" s="1"/>
  <c r="AI407" i="57"/>
  <c r="AO407" i="57" s="1"/>
  <c r="AC407" i="57"/>
  <c r="AA407" i="57" s="1"/>
  <c r="W407" i="57"/>
  <c r="AN406" i="57"/>
  <c r="AC406" i="57" s="1"/>
  <c r="AA406" i="57" s="1"/>
  <c r="AL406" i="57"/>
  <c r="AK406" i="57"/>
  <c r="Z406" i="57" s="1"/>
  <c r="AB406" i="57" s="1"/>
  <c r="AJ406" i="57"/>
  <c r="Y406" i="57" s="1"/>
  <c r="AI406" i="57"/>
  <c r="AO406" i="57" s="1"/>
  <c r="W406" i="57"/>
  <c r="AN405" i="57"/>
  <c r="AL405" i="57" s="1"/>
  <c r="AK405" i="57"/>
  <c r="AM405" i="57" s="1"/>
  <c r="AJ405" i="57"/>
  <c r="AI405" i="57"/>
  <c r="AO405" i="57" s="1"/>
  <c r="Y405" i="57"/>
  <c r="X405" i="57"/>
  <c r="AD405" i="57" s="1"/>
  <c r="W405" i="57"/>
  <c r="AN404" i="57"/>
  <c r="AL404" i="57" s="1"/>
  <c r="AK404" i="57"/>
  <c r="AM404" i="57" s="1"/>
  <c r="AJ404" i="57"/>
  <c r="Y404" i="57" s="1"/>
  <c r="AI404" i="57"/>
  <c r="AO404" i="57" s="1"/>
  <c r="W404" i="57"/>
  <c r="AN403" i="57"/>
  <c r="AC403" i="57" s="1"/>
  <c r="AA403" i="57" s="1"/>
  <c r="AK403" i="57"/>
  <c r="Z403" i="57" s="1"/>
  <c r="AB403" i="57" s="1"/>
  <c r="AJ403" i="57"/>
  <c r="Y403" i="57" s="1"/>
  <c r="AI403" i="57"/>
  <c r="AO403" i="57" s="1"/>
  <c r="W403" i="57"/>
  <c r="AN402" i="57"/>
  <c r="AC402" i="57" s="1"/>
  <c r="AA402" i="57" s="1"/>
  <c r="AK402" i="57"/>
  <c r="AM402" i="57" s="1"/>
  <c r="AJ402" i="57"/>
  <c r="AI402" i="57"/>
  <c r="AO402" i="57" s="1"/>
  <c r="Y402" i="57"/>
  <c r="W402" i="57"/>
  <c r="AN401" i="57"/>
  <c r="AL401" i="57" s="1"/>
  <c r="AK401" i="57"/>
  <c r="Z401" i="57" s="1"/>
  <c r="AB401" i="57" s="1"/>
  <c r="AJ401" i="57"/>
  <c r="Y401" i="57" s="1"/>
  <c r="AI401" i="57"/>
  <c r="X401" i="57" s="1"/>
  <c r="AD401" i="57" s="1"/>
  <c r="AC401" i="57"/>
  <c r="AA401" i="57" s="1"/>
  <c r="W401" i="57"/>
  <c r="AN400" i="57"/>
  <c r="AL400" i="57" s="1"/>
  <c r="AK400" i="57"/>
  <c r="Z400" i="57" s="1"/>
  <c r="AB400" i="57" s="1"/>
  <c r="AJ400" i="57"/>
  <c r="Y400" i="57" s="1"/>
  <c r="AI400" i="57"/>
  <c r="AO400" i="57" s="1"/>
  <c r="W400" i="57"/>
  <c r="AO399" i="57"/>
  <c r="AN399" i="57"/>
  <c r="AC399" i="57" s="1"/>
  <c r="AA399" i="57" s="1"/>
  <c r="AK399" i="57"/>
  <c r="AM399" i="57" s="1"/>
  <c r="AJ399" i="57"/>
  <c r="Y399" i="57" s="1"/>
  <c r="AI399" i="57"/>
  <c r="X399" i="57" s="1"/>
  <c r="AD399" i="57" s="1"/>
  <c r="W399" i="57"/>
  <c r="AN398" i="57"/>
  <c r="AL398" i="57" s="1"/>
  <c r="AK398" i="57"/>
  <c r="AM398" i="57" s="1"/>
  <c r="AJ398" i="57"/>
  <c r="AI398" i="57"/>
  <c r="X398" i="57" s="1"/>
  <c r="AD398" i="57" s="1"/>
  <c r="Z398" i="57"/>
  <c r="AB398" i="57" s="1"/>
  <c r="Y398" i="57"/>
  <c r="W398" i="57"/>
  <c r="K398" i="57"/>
  <c r="V395" i="57" s="1"/>
  <c r="AN397" i="57"/>
  <c r="AL397" i="57" s="1"/>
  <c r="AK397" i="57"/>
  <c r="Z397" i="57" s="1"/>
  <c r="AB397" i="57" s="1"/>
  <c r="AJ397" i="57"/>
  <c r="Y397" i="57" s="1"/>
  <c r="AI397" i="57"/>
  <c r="AO397" i="57" s="1"/>
  <c r="W397" i="57"/>
  <c r="AN396" i="57"/>
  <c r="AC396" i="57" s="1"/>
  <c r="AA396" i="57" s="1"/>
  <c r="AK396" i="57"/>
  <c r="AM396" i="57" s="1"/>
  <c r="AJ396" i="57"/>
  <c r="Y396" i="57" s="1"/>
  <c r="AI396" i="57"/>
  <c r="X396" i="57" s="1"/>
  <c r="AD396" i="57" s="1"/>
  <c r="W396" i="57"/>
  <c r="AN395" i="57"/>
  <c r="AL395" i="57" s="1"/>
  <c r="AK395" i="57"/>
  <c r="AM395" i="57" s="1"/>
  <c r="AJ395" i="57"/>
  <c r="Y395" i="57" s="1"/>
  <c r="AI395" i="57"/>
  <c r="AO395" i="57" s="1"/>
  <c r="W395" i="57"/>
  <c r="AN394" i="57"/>
  <c r="AL394" i="57"/>
  <c r="AK394" i="57"/>
  <c r="AM394" i="57" s="1"/>
  <c r="AJ394" i="57"/>
  <c r="AI394" i="57"/>
  <c r="AO394" i="57" s="1"/>
  <c r="V394" i="57"/>
  <c r="F385" i="57"/>
  <c r="F384" i="57"/>
  <c r="X383" i="57"/>
  <c r="E381" i="57"/>
  <c r="L373" i="57"/>
  <c r="K370" i="57"/>
  <c r="M358" i="57" s="1"/>
  <c r="Q368" i="57"/>
  <c r="Q367" i="57"/>
  <c r="Q366" i="57"/>
  <c r="Q365" i="57"/>
  <c r="Q364" i="57"/>
  <c r="Q363" i="57"/>
  <c r="Q362" i="57"/>
  <c r="Q361" i="57"/>
  <c r="Q360" i="57"/>
  <c r="Q359" i="57"/>
  <c r="Q358" i="57"/>
  <c r="Q357" i="57"/>
  <c r="Q356" i="57"/>
  <c r="Q355" i="57"/>
  <c r="Q354" i="57"/>
  <c r="AO451" i="56"/>
  <c r="AM451" i="56"/>
  <c r="AL451" i="56"/>
  <c r="AC451" i="56"/>
  <c r="AA451" i="56" s="1"/>
  <c r="Z451" i="56"/>
  <c r="AB451" i="56" s="1"/>
  <c r="Y451" i="56"/>
  <c r="X451" i="56"/>
  <c r="AD451" i="56" s="1"/>
  <c r="W451" i="56"/>
  <c r="AO450" i="56"/>
  <c r="AM450" i="56"/>
  <c r="AL450" i="56"/>
  <c r="AC450" i="56"/>
  <c r="AA450" i="56"/>
  <c r="Z450" i="56"/>
  <c r="AB450" i="56" s="1"/>
  <c r="Y450" i="56"/>
  <c r="X450" i="56"/>
  <c r="AD450" i="56" s="1"/>
  <c r="W450" i="56"/>
  <c r="AO449" i="56"/>
  <c r="AM449" i="56"/>
  <c r="AL449" i="56"/>
  <c r="AC449" i="56"/>
  <c r="AA449" i="56" s="1"/>
  <c r="Z449" i="56"/>
  <c r="AB449" i="56" s="1"/>
  <c r="Y449" i="56"/>
  <c r="X449" i="56"/>
  <c r="AD449" i="56" s="1"/>
  <c r="W449" i="56"/>
  <c r="AO448" i="56"/>
  <c r="AM448" i="56"/>
  <c r="AL448" i="56"/>
  <c r="AC448" i="56"/>
  <c r="AA448" i="56" s="1"/>
  <c r="Z448" i="56"/>
  <c r="AB448" i="56" s="1"/>
  <c r="Y448" i="56"/>
  <c r="X448" i="56"/>
  <c r="AD448" i="56" s="1"/>
  <c r="W448" i="56"/>
  <c r="AO447" i="56"/>
  <c r="AM447" i="56"/>
  <c r="AL447" i="56"/>
  <c r="AC447" i="56"/>
  <c r="AA447" i="56"/>
  <c r="Z447" i="56"/>
  <c r="AB447" i="56" s="1"/>
  <c r="Y447" i="56"/>
  <c r="X447" i="56"/>
  <c r="AD447" i="56" s="1"/>
  <c r="W447" i="56"/>
  <c r="AO446" i="56"/>
  <c r="AM446" i="56"/>
  <c r="AL446" i="56"/>
  <c r="AC446" i="56"/>
  <c r="AA446" i="56" s="1"/>
  <c r="Z446" i="56"/>
  <c r="AB446" i="56" s="1"/>
  <c r="Y446" i="56"/>
  <c r="X446" i="56"/>
  <c r="AD446" i="56" s="1"/>
  <c r="W446" i="56"/>
  <c r="AO445" i="56"/>
  <c r="AM445" i="56"/>
  <c r="AL445" i="56"/>
  <c r="AC445" i="56"/>
  <c r="AA445" i="56" s="1"/>
  <c r="Z445" i="56"/>
  <c r="AB445" i="56" s="1"/>
  <c r="Y445" i="56"/>
  <c r="X445" i="56"/>
  <c r="AD445" i="56" s="1"/>
  <c r="W445" i="56"/>
  <c r="AO444" i="56"/>
  <c r="AM444" i="56"/>
  <c r="AL444" i="56"/>
  <c r="AC444" i="56"/>
  <c r="AA444" i="56" s="1"/>
  <c r="Z444" i="56"/>
  <c r="AB444" i="56" s="1"/>
  <c r="Y444" i="56"/>
  <c r="X444" i="56"/>
  <c r="AD444" i="56" s="1"/>
  <c r="W444" i="56"/>
  <c r="AO443" i="56"/>
  <c r="AM443" i="56"/>
  <c r="AL443" i="56"/>
  <c r="AC443" i="56"/>
  <c r="AA443" i="56" s="1"/>
  <c r="Z443" i="56"/>
  <c r="AB443" i="56" s="1"/>
  <c r="Y443" i="56"/>
  <c r="X443" i="56"/>
  <c r="AD443" i="56" s="1"/>
  <c r="W443" i="56"/>
  <c r="AO442" i="56"/>
  <c r="AM442" i="56"/>
  <c r="AL442" i="56"/>
  <c r="AC442" i="56"/>
  <c r="AA442" i="56" s="1"/>
  <c r="Z442" i="56"/>
  <c r="AB442" i="56" s="1"/>
  <c r="Y442" i="56"/>
  <c r="X442" i="56"/>
  <c r="AD442" i="56" s="1"/>
  <c r="W442" i="56"/>
  <c r="AO441" i="56"/>
  <c r="AM441" i="56"/>
  <c r="AL441" i="56"/>
  <c r="AD441" i="56"/>
  <c r="AC441" i="56"/>
  <c r="AA441" i="56" s="1"/>
  <c r="Z441" i="56"/>
  <c r="AB441" i="56" s="1"/>
  <c r="Y441" i="56"/>
  <c r="X441" i="56"/>
  <c r="W441" i="56"/>
  <c r="AO440" i="56"/>
  <c r="AM440" i="56"/>
  <c r="AL440" i="56"/>
  <c r="AC440" i="56"/>
  <c r="AA440" i="56" s="1"/>
  <c r="Z440" i="56"/>
  <c r="AB440" i="56" s="1"/>
  <c r="Y440" i="56"/>
  <c r="X440" i="56"/>
  <c r="AD440" i="56" s="1"/>
  <c r="W440" i="56"/>
  <c r="AO439" i="56"/>
  <c r="AM439" i="56"/>
  <c r="AL439" i="56"/>
  <c r="AC439" i="56"/>
  <c r="AA439" i="56"/>
  <c r="Z439" i="56"/>
  <c r="AB439" i="56" s="1"/>
  <c r="Y439" i="56"/>
  <c r="X439" i="56"/>
  <c r="AD439" i="56" s="1"/>
  <c r="W439" i="56"/>
  <c r="AO438" i="56"/>
  <c r="AM438" i="56"/>
  <c r="AL438" i="56"/>
  <c r="AC438" i="56"/>
  <c r="AA438" i="56"/>
  <c r="Z438" i="56"/>
  <c r="AB438" i="56" s="1"/>
  <c r="Y438" i="56"/>
  <c r="X438" i="56"/>
  <c r="AD438" i="56" s="1"/>
  <c r="W438" i="56"/>
  <c r="AO437" i="56"/>
  <c r="AM437" i="56"/>
  <c r="AL437" i="56"/>
  <c r="AC437" i="56"/>
  <c r="AA437" i="56" s="1"/>
  <c r="Z437" i="56"/>
  <c r="AB437" i="56" s="1"/>
  <c r="Y437" i="56"/>
  <c r="X437" i="56"/>
  <c r="AD437" i="56" s="1"/>
  <c r="W437" i="56"/>
  <c r="AO436" i="56"/>
  <c r="AM436" i="56"/>
  <c r="AL436" i="56"/>
  <c r="AC436" i="56"/>
  <c r="AA436" i="56" s="1"/>
  <c r="Z436" i="56"/>
  <c r="AB436" i="56" s="1"/>
  <c r="Y436" i="56"/>
  <c r="X436" i="56"/>
  <c r="AD436" i="56" s="1"/>
  <c r="W436" i="56"/>
  <c r="AO435" i="56"/>
  <c r="AM435" i="56"/>
  <c r="AL435" i="56"/>
  <c r="AC435" i="56"/>
  <c r="AA435" i="56"/>
  <c r="Z435" i="56"/>
  <c r="AB435" i="56" s="1"/>
  <c r="Y435" i="56"/>
  <c r="X435" i="56"/>
  <c r="AD435" i="56" s="1"/>
  <c r="W435" i="56"/>
  <c r="AO434" i="56"/>
  <c r="AM434" i="56"/>
  <c r="AL434" i="56"/>
  <c r="AC434" i="56"/>
  <c r="AA434" i="56" s="1"/>
  <c r="Z434" i="56"/>
  <c r="AB434" i="56" s="1"/>
  <c r="Y434" i="56"/>
  <c r="X434" i="56"/>
  <c r="AD434" i="56" s="1"/>
  <c r="W434" i="56"/>
  <c r="AO433" i="56"/>
  <c r="AM433" i="56"/>
  <c r="AL433" i="56"/>
  <c r="AD433" i="56"/>
  <c r="AC433" i="56"/>
  <c r="AA433" i="56" s="1"/>
  <c r="Z433" i="56"/>
  <c r="AB433" i="56" s="1"/>
  <c r="Y433" i="56"/>
  <c r="X433" i="56"/>
  <c r="W433" i="56"/>
  <c r="AO432" i="56"/>
  <c r="AM432" i="56"/>
  <c r="AL432" i="56"/>
  <c r="AC432" i="56"/>
  <c r="AA432" i="56" s="1"/>
  <c r="AB432" i="56"/>
  <c r="Z432" i="56"/>
  <c r="Y432" i="56"/>
  <c r="X432" i="56"/>
  <c r="AD432" i="56" s="1"/>
  <c r="W432" i="56"/>
  <c r="AO431" i="56"/>
  <c r="AM431" i="56"/>
  <c r="AL431" i="56"/>
  <c r="AC431" i="56"/>
  <c r="AA431" i="56" s="1"/>
  <c r="Z431" i="56"/>
  <c r="AB431" i="56" s="1"/>
  <c r="Y431" i="56"/>
  <c r="X431" i="56"/>
  <c r="AD431" i="56" s="1"/>
  <c r="W431" i="56"/>
  <c r="AO430" i="56"/>
  <c r="AM430" i="56"/>
  <c r="AL430" i="56"/>
  <c r="AC430" i="56"/>
  <c r="AA430" i="56" s="1"/>
  <c r="AB430" i="56"/>
  <c r="Z430" i="56"/>
  <c r="Y430" i="56"/>
  <c r="X430" i="56"/>
  <c r="AD430" i="56" s="1"/>
  <c r="W430" i="56"/>
  <c r="AO429" i="56"/>
  <c r="AM429" i="56"/>
  <c r="AL429" i="56"/>
  <c r="AD429" i="56"/>
  <c r="AC429" i="56"/>
  <c r="AA429" i="56"/>
  <c r="Z429" i="56"/>
  <c r="AB429" i="56" s="1"/>
  <c r="Y429" i="56"/>
  <c r="X429" i="56"/>
  <c r="W429" i="56"/>
  <c r="AO428" i="56"/>
  <c r="AM428" i="56"/>
  <c r="AL428" i="56"/>
  <c r="AC428" i="56"/>
  <c r="AA428" i="56" s="1"/>
  <c r="Z428" i="56"/>
  <c r="AB428" i="56" s="1"/>
  <c r="Y428" i="56"/>
  <c r="X428" i="56"/>
  <c r="AD428" i="56" s="1"/>
  <c r="W428" i="56"/>
  <c r="AO427" i="56"/>
  <c r="AM427" i="56"/>
  <c r="AL427" i="56"/>
  <c r="AC427" i="56"/>
  <c r="AA427" i="56" s="1"/>
  <c r="Z427" i="56"/>
  <c r="AB427" i="56" s="1"/>
  <c r="Y427" i="56"/>
  <c r="X427" i="56"/>
  <c r="AD427" i="56" s="1"/>
  <c r="W427" i="56"/>
  <c r="AO426" i="56"/>
  <c r="AM426" i="56"/>
  <c r="AL426" i="56"/>
  <c r="AC426" i="56"/>
  <c r="AA426" i="56" s="1"/>
  <c r="Z426" i="56"/>
  <c r="AB426" i="56" s="1"/>
  <c r="Y426" i="56"/>
  <c r="X426" i="56"/>
  <c r="AD426" i="56" s="1"/>
  <c r="W426" i="56"/>
  <c r="AO425" i="56"/>
  <c r="AM425" i="56"/>
  <c r="AL425" i="56"/>
  <c r="AC425" i="56"/>
  <c r="AA425" i="56"/>
  <c r="Z425" i="56"/>
  <c r="AB425" i="56" s="1"/>
  <c r="Y425" i="56"/>
  <c r="X425" i="56"/>
  <c r="AD425" i="56" s="1"/>
  <c r="W425" i="56"/>
  <c r="AO424" i="56"/>
  <c r="AM424" i="56"/>
  <c r="AL424" i="56"/>
  <c r="AC424" i="56"/>
  <c r="AA424" i="56" s="1"/>
  <c r="Z424" i="56"/>
  <c r="AB424" i="56" s="1"/>
  <c r="Y424" i="56"/>
  <c r="X424" i="56"/>
  <c r="AD424" i="56" s="1"/>
  <c r="W424" i="56"/>
  <c r="AO404" i="56"/>
  <c r="AM404" i="56"/>
  <c r="AL404" i="56"/>
  <c r="AC404" i="56"/>
  <c r="AA404" i="56" s="1"/>
  <c r="Z404" i="56"/>
  <c r="AB404" i="56" s="1"/>
  <c r="Y404" i="56"/>
  <c r="X404" i="56"/>
  <c r="AD404" i="56" s="1"/>
  <c r="W404" i="56"/>
  <c r="AO403" i="56"/>
  <c r="AM403" i="56"/>
  <c r="AL403" i="56"/>
  <c r="AC403" i="56"/>
  <c r="AA403" i="56" s="1"/>
  <c r="Z403" i="56"/>
  <c r="AB403" i="56" s="1"/>
  <c r="Y403" i="56"/>
  <c r="X403" i="56"/>
  <c r="AD403" i="56" s="1"/>
  <c r="W403" i="56"/>
  <c r="AO402" i="56"/>
  <c r="AM402" i="56"/>
  <c r="AL402" i="56"/>
  <c r="AC402" i="56"/>
  <c r="AA402" i="56"/>
  <c r="Z402" i="56"/>
  <c r="AB402" i="56" s="1"/>
  <c r="Y402" i="56"/>
  <c r="X402" i="56"/>
  <c r="AD402" i="56" s="1"/>
  <c r="W402" i="56"/>
  <c r="AO401" i="56"/>
  <c r="AN401" i="56"/>
  <c r="AL401" i="56" s="1"/>
  <c r="AK401" i="56"/>
  <c r="AM401" i="56" s="1"/>
  <c r="AJ401" i="56"/>
  <c r="Y401" i="56" s="1"/>
  <c r="AI401" i="56"/>
  <c r="Z401" i="56"/>
  <c r="AB401" i="56" s="1"/>
  <c r="X401" i="56"/>
  <c r="AD401" i="56" s="1"/>
  <c r="W401" i="56"/>
  <c r="AN400" i="56"/>
  <c r="AC400" i="56" s="1"/>
  <c r="AA400" i="56" s="1"/>
  <c r="AK400" i="56"/>
  <c r="AJ400" i="56"/>
  <c r="Y400" i="56" s="1"/>
  <c r="AI400" i="56"/>
  <c r="AO400" i="56" s="1"/>
  <c r="W400" i="56"/>
  <c r="AN399" i="56"/>
  <c r="AK399" i="56"/>
  <c r="Z399" i="56" s="1"/>
  <c r="AB399" i="56" s="1"/>
  <c r="AJ399" i="56"/>
  <c r="Y399" i="56" s="1"/>
  <c r="AI399" i="56"/>
  <c r="X399" i="56" s="1"/>
  <c r="AD399" i="56" s="1"/>
  <c r="W399" i="56"/>
  <c r="AN398" i="56"/>
  <c r="AC398" i="56" s="1"/>
  <c r="AA398" i="56" s="1"/>
  <c r="AL398" i="56"/>
  <c r="AK398" i="56"/>
  <c r="Z398" i="56" s="1"/>
  <c r="AB398" i="56" s="1"/>
  <c r="AJ398" i="56"/>
  <c r="AI398" i="56"/>
  <c r="AO398" i="56" s="1"/>
  <c r="Y398" i="56"/>
  <c r="W398" i="56"/>
  <c r="AN397" i="56"/>
  <c r="AC397" i="56" s="1"/>
  <c r="AA397" i="56" s="1"/>
  <c r="AK397" i="56"/>
  <c r="AM397" i="56" s="1"/>
  <c r="AJ397" i="56"/>
  <c r="Y397" i="56" s="1"/>
  <c r="AI397" i="56"/>
  <c r="X397" i="56" s="1"/>
  <c r="AD397" i="56" s="1"/>
  <c r="W397" i="56"/>
  <c r="AN396" i="56"/>
  <c r="AC396" i="56" s="1"/>
  <c r="AA396" i="56" s="1"/>
  <c r="AL396" i="56"/>
  <c r="AK396" i="56"/>
  <c r="Z396" i="56" s="1"/>
  <c r="AB396" i="56" s="1"/>
  <c r="AJ396" i="56"/>
  <c r="Y396" i="56" s="1"/>
  <c r="AI396" i="56"/>
  <c r="AO396" i="56" s="1"/>
  <c r="W396" i="56"/>
  <c r="AN395" i="56"/>
  <c r="AC395" i="56" s="1"/>
  <c r="AA395" i="56" s="1"/>
  <c r="AK395" i="56"/>
  <c r="AM395" i="56" s="1"/>
  <c r="AJ395" i="56"/>
  <c r="Y395" i="56" s="1"/>
  <c r="AI395" i="56"/>
  <c r="AO395" i="56" s="1"/>
  <c r="X395" i="56"/>
  <c r="AD395" i="56" s="1"/>
  <c r="W395" i="56"/>
  <c r="AN394" i="56"/>
  <c r="AL394" i="56" s="1"/>
  <c r="AK394" i="56"/>
  <c r="AM394" i="56" s="1"/>
  <c r="AJ394" i="56"/>
  <c r="Y394" i="56" s="1"/>
  <c r="AI394" i="56"/>
  <c r="AO394" i="56" s="1"/>
  <c r="W394" i="56"/>
  <c r="AN393" i="56"/>
  <c r="AL393" i="56" s="1"/>
  <c r="AK393" i="56"/>
  <c r="Z393" i="56" s="1"/>
  <c r="AJ393" i="56"/>
  <c r="Y393" i="56" s="1"/>
  <c r="AI393" i="56"/>
  <c r="AO393" i="56" s="1"/>
  <c r="AC393" i="56"/>
  <c r="AA393" i="56" s="1"/>
  <c r="AB393" i="56"/>
  <c r="W393" i="56"/>
  <c r="AN392" i="56"/>
  <c r="AK392" i="56"/>
  <c r="AM392" i="56" s="1"/>
  <c r="AJ392" i="56"/>
  <c r="AI392" i="56"/>
  <c r="AO392" i="56" s="1"/>
  <c r="Z392" i="56"/>
  <c r="AB392" i="56" s="1"/>
  <c r="Y392" i="56"/>
  <c r="X392" i="56"/>
  <c r="AD392" i="56" s="1"/>
  <c r="W392" i="56"/>
  <c r="AO391" i="56"/>
  <c r="AN391" i="56"/>
  <c r="AL391" i="56" s="1"/>
  <c r="AK391" i="56"/>
  <c r="Z391" i="56" s="1"/>
  <c r="AB391" i="56" s="1"/>
  <c r="AJ391" i="56"/>
  <c r="Y391" i="56" s="1"/>
  <c r="AI391" i="56"/>
  <c r="X391" i="56" s="1"/>
  <c r="AD391" i="56" s="1"/>
  <c r="W391" i="56"/>
  <c r="T391" i="56"/>
  <c r="AN390" i="56"/>
  <c r="AL390" i="56" s="1"/>
  <c r="AK390" i="56"/>
  <c r="AM390" i="56" s="1"/>
  <c r="AJ390" i="56"/>
  <c r="Y390" i="56" s="1"/>
  <c r="AI390" i="56"/>
  <c r="X390" i="56" s="1"/>
  <c r="AD390" i="56"/>
  <c r="W390" i="56"/>
  <c r="AN389" i="56"/>
  <c r="AL389" i="56" s="1"/>
  <c r="AK389" i="56"/>
  <c r="Z389" i="56" s="1"/>
  <c r="AB389" i="56" s="1"/>
  <c r="AJ389" i="56"/>
  <c r="Y389" i="56" s="1"/>
  <c r="AI389" i="56"/>
  <c r="AO389" i="56" s="1"/>
  <c r="W389" i="56"/>
  <c r="AN388" i="56"/>
  <c r="AC388" i="56" s="1"/>
  <c r="AA388" i="56" s="1"/>
  <c r="AK388" i="56"/>
  <c r="AM388" i="56" s="1"/>
  <c r="AJ388" i="56"/>
  <c r="Y388" i="56" s="1"/>
  <c r="AI388" i="56"/>
  <c r="AO388" i="56" s="1"/>
  <c r="W388" i="56"/>
  <c r="AN387" i="56"/>
  <c r="AL387" i="56" s="1"/>
  <c r="AK387" i="56"/>
  <c r="AM387" i="56" s="1"/>
  <c r="AJ387" i="56"/>
  <c r="AI387" i="56"/>
  <c r="X387" i="56" s="1"/>
  <c r="AD387" i="56" s="1"/>
  <c r="Z387" i="56"/>
  <c r="AB387" i="56" s="1"/>
  <c r="Y387" i="56"/>
  <c r="W387" i="56"/>
  <c r="AN386" i="56"/>
  <c r="AL386" i="56" s="1"/>
  <c r="AK386" i="56"/>
  <c r="AM386" i="56" s="1"/>
  <c r="AJ386" i="56"/>
  <c r="Y386" i="56" s="1"/>
  <c r="AI386" i="56"/>
  <c r="X386" i="56" s="1"/>
  <c r="AD386" i="56" s="1"/>
  <c r="W386" i="56"/>
  <c r="AN385" i="56"/>
  <c r="AC385" i="56" s="1"/>
  <c r="AA385" i="56" s="1"/>
  <c r="AK385" i="56"/>
  <c r="Z385" i="56" s="1"/>
  <c r="AB385" i="56" s="1"/>
  <c r="AJ385" i="56"/>
  <c r="Y385" i="56" s="1"/>
  <c r="AI385" i="56"/>
  <c r="AO385" i="56" s="1"/>
  <c r="X385" i="56"/>
  <c r="AD385" i="56" s="1"/>
  <c r="W385" i="56"/>
  <c r="AN384" i="56"/>
  <c r="AC384" i="56" s="1"/>
  <c r="AK384" i="56"/>
  <c r="AM384" i="56" s="1"/>
  <c r="AJ384" i="56"/>
  <c r="Y384" i="56" s="1"/>
  <c r="AI384" i="56"/>
  <c r="AO384" i="56" s="1"/>
  <c r="AA384" i="56"/>
  <c r="W384" i="56"/>
  <c r="AN383" i="56"/>
  <c r="AL383" i="56" s="1"/>
  <c r="AK383" i="56"/>
  <c r="Z383" i="56" s="1"/>
  <c r="AB383" i="56" s="1"/>
  <c r="AJ383" i="56"/>
  <c r="Y383" i="56" s="1"/>
  <c r="AI383" i="56"/>
  <c r="X383" i="56" s="1"/>
  <c r="AD383" i="56" s="1"/>
  <c r="W383" i="56"/>
  <c r="AN382" i="56"/>
  <c r="AL382" i="56" s="1"/>
  <c r="AK382" i="56"/>
  <c r="AM382" i="56" s="1"/>
  <c r="AJ382" i="56"/>
  <c r="Y382" i="56" s="1"/>
  <c r="AI382" i="56"/>
  <c r="X382" i="56" s="1"/>
  <c r="AD382" i="56" s="1"/>
  <c r="AC382" i="56"/>
  <c r="AA382" i="56"/>
  <c r="W382" i="56"/>
  <c r="AN381" i="56"/>
  <c r="AC381" i="56" s="1"/>
  <c r="AA381" i="56" s="1"/>
  <c r="AL381" i="56"/>
  <c r="AK381" i="56"/>
  <c r="Z381" i="56" s="1"/>
  <c r="AB381" i="56" s="1"/>
  <c r="AJ381" i="56"/>
  <c r="Y381" i="56" s="1"/>
  <c r="AI381" i="56"/>
  <c r="AO381" i="56" s="1"/>
  <c r="W381" i="56"/>
  <c r="AN380" i="56"/>
  <c r="AC380" i="56" s="1"/>
  <c r="AA380" i="56" s="1"/>
  <c r="AK380" i="56"/>
  <c r="AM380" i="56" s="1"/>
  <c r="AJ380" i="56"/>
  <c r="AI380" i="56"/>
  <c r="AO380" i="56" s="1"/>
  <c r="Z380" i="56"/>
  <c r="AB380" i="56" s="1"/>
  <c r="Y380" i="56"/>
  <c r="X380" i="56"/>
  <c r="AD380" i="56" s="1"/>
  <c r="W380" i="56"/>
  <c r="AN379" i="56"/>
  <c r="AL379" i="56" s="1"/>
  <c r="AK379" i="56"/>
  <c r="AM379" i="56" s="1"/>
  <c r="AJ379" i="56"/>
  <c r="Y379" i="56" s="1"/>
  <c r="AI379" i="56"/>
  <c r="AO379" i="56" s="1"/>
  <c r="Z379" i="56"/>
  <c r="AB379" i="56" s="1"/>
  <c r="X379" i="56"/>
  <c r="AD379" i="56" s="1"/>
  <c r="W379" i="56"/>
  <c r="AN378" i="56"/>
  <c r="AL378" i="56" s="1"/>
  <c r="AK378" i="56"/>
  <c r="AM378" i="56" s="1"/>
  <c r="AJ378" i="56"/>
  <c r="Y378" i="56" s="1"/>
  <c r="AI378" i="56"/>
  <c r="W378" i="56"/>
  <c r="AN377" i="56"/>
  <c r="AC377" i="56" s="1"/>
  <c r="AA377" i="56" s="1"/>
  <c r="AK377" i="56"/>
  <c r="Z377" i="56" s="1"/>
  <c r="AB377" i="56" s="1"/>
  <c r="AJ377" i="56"/>
  <c r="AI377" i="56"/>
  <c r="X377" i="56" s="1"/>
  <c r="AD377" i="56" s="1"/>
  <c r="Y377" i="56"/>
  <c r="W377" i="56"/>
  <c r="AN376" i="56"/>
  <c r="AC376" i="56" s="1"/>
  <c r="AA376" i="56" s="1"/>
  <c r="AK376" i="56"/>
  <c r="Z376" i="56" s="1"/>
  <c r="AB376" i="56" s="1"/>
  <c r="AJ376" i="56"/>
  <c r="Y376" i="56" s="1"/>
  <c r="AI376" i="56"/>
  <c r="X376" i="56" s="1"/>
  <c r="AD376" i="56" s="1"/>
  <c r="W376" i="56"/>
  <c r="AN375" i="56"/>
  <c r="AL375" i="56" s="1"/>
  <c r="AK375" i="56"/>
  <c r="AM375" i="56" s="1"/>
  <c r="AJ375" i="56"/>
  <c r="Y375" i="56" s="1"/>
  <c r="AI375" i="56"/>
  <c r="X375" i="56" s="1"/>
  <c r="AD375" i="56"/>
  <c r="W375" i="56"/>
  <c r="AO374" i="56"/>
  <c r="AN374" i="56"/>
  <c r="AC374" i="56" s="1"/>
  <c r="AA374" i="56" s="1"/>
  <c r="AK374" i="56"/>
  <c r="Z374" i="56" s="1"/>
  <c r="AB374" i="56" s="1"/>
  <c r="AJ374" i="56"/>
  <c r="Y374" i="56" s="1"/>
  <c r="AI374" i="56"/>
  <c r="X374" i="56"/>
  <c r="AD374" i="56" s="1"/>
  <c r="W374" i="56"/>
  <c r="AN373" i="56"/>
  <c r="AC373" i="56" s="1"/>
  <c r="AA373" i="56" s="1"/>
  <c r="AK373" i="56"/>
  <c r="Z373" i="56" s="1"/>
  <c r="AB373" i="56" s="1"/>
  <c r="AJ373" i="56"/>
  <c r="Y373" i="56" s="1"/>
  <c r="AI373" i="56"/>
  <c r="X373" i="56" s="1"/>
  <c r="AD373" i="56" s="1"/>
  <c r="W373" i="56"/>
  <c r="AN372" i="56"/>
  <c r="AL372" i="56" s="1"/>
  <c r="AK372" i="56"/>
  <c r="Z372" i="56" s="1"/>
  <c r="AB372" i="56" s="1"/>
  <c r="AJ372" i="56"/>
  <c r="Y372" i="56" s="1"/>
  <c r="AI372" i="56"/>
  <c r="AO372" i="56" s="1"/>
  <c r="AC372" i="56"/>
  <c r="AA372" i="56" s="1"/>
  <c r="W372" i="56"/>
  <c r="AO371" i="56"/>
  <c r="AN371" i="56"/>
  <c r="AL371" i="56" s="1"/>
  <c r="AK371" i="56"/>
  <c r="AM371" i="56" s="1"/>
  <c r="AJ371" i="56"/>
  <c r="AI371" i="56"/>
  <c r="V371" i="56"/>
  <c r="K371" i="56"/>
  <c r="V372" i="56" s="1"/>
  <c r="F358" i="56"/>
  <c r="X357" i="56" s="1"/>
  <c r="I360" i="56" s="1"/>
  <c r="I361" i="56" s="1"/>
  <c r="I362" i="56" s="1"/>
  <c r="F357" i="56"/>
  <c r="X356" i="56"/>
  <c r="E354" i="56"/>
  <c r="L348" i="56"/>
  <c r="L364" i="56" s="1"/>
  <c r="Y288" i="59"/>
  <c r="Y287" i="59"/>
  <c r="Y286" i="59"/>
  <c r="G254" i="59"/>
  <c r="G253" i="59"/>
  <c r="G252" i="59"/>
  <c r="G218" i="59"/>
  <c r="G217" i="59"/>
  <c r="G216" i="59"/>
  <c r="G184" i="59"/>
  <c r="G183" i="59"/>
  <c r="G182" i="59"/>
  <c r="O134" i="59"/>
  <c r="N134" i="59"/>
  <c r="M134" i="59"/>
  <c r="L134" i="59"/>
  <c r="K134" i="59"/>
  <c r="J134" i="59"/>
  <c r="I134" i="59"/>
  <c r="O133" i="59"/>
  <c r="M133" i="59"/>
  <c r="L133" i="59"/>
  <c r="K133" i="59"/>
  <c r="J133" i="59"/>
  <c r="I133" i="59"/>
  <c r="O132" i="59"/>
  <c r="M132" i="59"/>
  <c r="L132" i="59"/>
  <c r="K132" i="59"/>
  <c r="J132" i="59"/>
  <c r="I132" i="59"/>
  <c r="B131" i="59"/>
  <c r="B152" i="59" s="1"/>
  <c r="J120" i="59"/>
  <c r="M118" i="59"/>
  <c r="P118" i="59" s="1"/>
  <c r="M117" i="59"/>
  <c r="P117" i="59" s="1"/>
  <c r="M116" i="59"/>
  <c r="M125" i="59" s="1"/>
  <c r="M115" i="59"/>
  <c r="L125" i="59" s="1"/>
  <c r="M114" i="59"/>
  <c r="K125" i="59" s="1"/>
  <c r="M113" i="59"/>
  <c r="J125" i="59" s="1"/>
  <c r="M112" i="59"/>
  <c r="I125" i="59" s="1"/>
  <c r="J39" i="59"/>
  <c r="J38" i="59"/>
  <c r="J37" i="59"/>
  <c r="B36" i="59"/>
  <c r="J34" i="59"/>
  <c r="L37" i="59" s="1"/>
  <c r="N13" i="59"/>
  <c r="N12" i="59"/>
  <c r="N11" i="59"/>
  <c r="Y288" i="57"/>
  <c r="Y287" i="57"/>
  <c r="Y286" i="57"/>
  <c r="G254" i="57"/>
  <c r="G253" i="57"/>
  <c r="G252" i="57"/>
  <c r="G218" i="57"/>
  <c r="G217" i="57"/>
  <c r="G216" i="57"/>
  <c r="G184" i="57"/>
  <c r="G183" i="57"/>
  <c r="G182" i="57"/>
  <c r="O134" i="57"/>
  <c r="N134" i="57"/>
  <c r="M134" i="57"/>
  <c r="L134" i="57"/>
  <c r="K134" i="57"/>
  <c r="J134" i="57"/>
  <c r="I134" i="57"/>
  <c r="O133" i="57"/>
  <c r="M133" i="57"/>
  <c r="L133" i="57"/>
  <c r="K133" i="57"/>
  <c r="J133" i="57"/>
  <c r="I133" i="57"/>
  <c r="O132" i="57"/>
  <c r="M132" i="57"/>
  <c r="L132" i="57"/>
  <c r="K132" i="57"/>
  <c r="J132" i="57"/>
  <c r="I132" i="57"/>
  <c r="B131" i="57"/>
  <c r="B152" i="57" s="1"/>
  <c r="J120" i="57"/>
  <c r="M118" i="57"/>
  <c r="O125" i="57" s="1"/>
  <c r="M117" i="57"/>
  <c r="P117" i="57" s="1"/>
  <c r="M116" i="57"/>
  <c r="M125" i="57" s="1"/>
  <c r="M115" i="57"/>
  <c r="L125" i="57" s="1"/>
  <c r="M114" i="57"/>
  <c r="K125" i="57" s="1"/>
  <c r="M113" i="57"/>
  <c r="J125" i="57" s="1"/>
  <c r="M112" i="57"/>
  <c r="I125" i="57" s="1"/>
  <c r="J39" i="57"/>
  <c r="J38" i="57"/>
  <c r="J37" i="57"/>
  <c r="B36" i="57"/>
  <c r="J34" i="57"/>
  <c r="N13" i="57"/>
  <c r="N12" i="57"/>
  <c r="N11" i="57"/>
  <c r="Y288" i="56"/>
  <c r="Y287" i="56"/>
  <c r="Y286" i="56"/>
  <c r="G254" i="56"/>
  <c r="G253" i="56"/>
  <c r="G252" i="56"/>
  <c r="G218" i="56"/>
  <c r="G217" i="56"/>
  <c r="G216" i="56"/>
  <c r="G184" i="56"/>
  <c r="G183" i="56"/>
  <c r="G182" i="56"/>
  <c r="O134" i="56"/>
  <c r="N134" i="56"/>
  <c r="M134" i="56"/>
  <c r="L134" i="56"/>
  <c r="K134" i="56"/>
  <c r="J134" i="56"/>
  <c r="I134" i="56"/>
  <c r="O133" i="56"/>
  <c r="M133" i="56"/>
  <c r="L133" i="56"/>
  <c r="K133" i="56"/>
  <c r="J133" i="56"/>
  <c r="I133" i="56"/>
  <c r="O132" i="56"/>
  <c r="M132" i="56"/>
  <c r="L132" i="56"/>
  <c r="K132" i="56"/>
  <c r="J132" i="56"/>
  <c r="I132" i="56"/>
  <c r="B131" i="56"/>
  <c r="B152" i="56" s="1"/>
  <c r="J120" i="56"/>
  <c r="M118" i="56"/>
  <c r="P118" i="56" s="1"/>
  <c r="M117" i="56"/>
  <c r="P117" i="56" s="1"/>
  <c r="M116" i="56"/>
  <c r="M125" i="56" s="1"/>
  <c r="M115" i="56"/>
  <c r="P115" i="56" s="1"/>
  <c r="M114" i="56"/>
  <c r="P114" i="56" s="1"/>
  <c r="M113" i="56"/>
  <c r="J125" i="56" s="1"/>
  <c r="M112" i="56"/>
  <c r="I125" i="56" s="1"/>
  <c r="J39" i="56"/>
  <c r="J38" i="56"/>
  <c r="J37" i="56"/>
  <c r="B36" i="56"/>
  <c r="J34" i="56"/>
  <c r="L39" i="56" s="1"/>
  <c r="N13" i="56"/>
  <c r="N12" i="56"/>
  <c r="N11" i="56"/>
  <c r="P37" i="64" l="1"/>
  <c r="B132" i="64" s="1"/>
  <c r="B153" i="64" s="1"/>
  <c r="AM396" i="56"/>
  <c r="AL377" i="56"/>
  <c r="X389" i="56"/>
  <c r="AD389" i="56" s="1"/>
  <c r="X394" i="56"/>
  <c r="AD394" i="56" s="1"/>
  <c r="AO383" i="56"/>
  <c r="AO387" i="56"/>
  <c r="AC378" i="56"/>
  <c r="AA378" i="56" s="1"/>
  <c r="AC394" i="56"/>
  <c r="AA394" i="56" s="1"/>
  <c r="AO397" i="56"/>
  <c r="AL376" i="56"/>
  <c r="AL384" i="56"/>
  <c r="Z388" i="56"/>
  <c r="AB388" i="56" s="1"/>
  <c r="AO373" i="56"/>
  <c r="X398" i="56"/>
  <c r="AD398" i="56" s="1"/>
  <c r="AO417" i="57"/>
  <c r="M354" i="57"/>
  <c r="AM401" i="57"/>
  <c r="AO396" i="57"/>
  <c r="X402" i="57"/>
  <c r="AD402" i="57" s="1"/>
  <c r="AO412" i="57"/>
  <c r="AL421" i="57"/>
  <c r="AO424" i="57"/>
  <c r="M366" i="57"/>
  <c r="AC397" i="57"/>
  <c r="AA397" i="57" s="1"/>
  <c r="M365" i="57"/>
  <c r="M361" i="57"/>
  <c r="AO416" i="57"/>
  <c r="AO423" i="57"/>
  <c r="M360" i="57"/>
  <c r="X384" i="57"/>
  <c r="I387" i="57" s="1"/>
  <c r="I388" i="57" s="1"/>
  <c r="I389" i="57" s="1"/>
  <c r="AL409" i="57"/>
  <c r="M357" i="57"/>
  <c r="Q370" i="57"/>
  <c r="L374" i="57" s="1"/>
  <c r="L375" i="57" s="1"/>
  <c r="L391" i="57" s="1"/>
  <c r="L392" i="57" s="1"/>
  <c r="L394" i="57" s="1"/>
  <c r="L401" i="57" s="1"/>
  <c r="AL399" i="57"/>
  <c r="Z402" i="57"/>
  <c r="AB402" i="57" s="1"/>
  <c r="AL403" i="57"/>
  <c r="AL411" i="57"/>
  <c r="AM423" i="57"/>
  <c r="M367" i="57"/>
  <c r="M355" i="57"/>
  <c r="AL415" i="57"/>
  <c r="X404" i="57"/>
  <c r="AD404" i="57" s="1"/>
  <c r="Z405" i="57"/>
  <c r="AB405" i="57" s="1"/>
  <c r="AM406" i="57"/>
  <c r="Z408" i="57"/>
  <c r="AB408" i="57" s="1"/>
  <c r="Z413" i="57"/>
  <c r="AB413" i="57" s="1"/>
  <c r="AL418" i="57"/>
  <c r="M364" i="57"/>
  <c r="AL402" i="57"/>
  <c r="Z404" i="57"/>
  <c r="AB404" i="57" s="1"/>
  <c r="AC408" i="57"/>
  <c r="AA408" i="57" s="1"/>
  <c r="AM410" i="57"/>
  <c r="Z412" i="57"/>
  <c r="AB412" i="57" s="1"/>
  <c r="AL414" i="57"/>
  <c r="Z420" i="57"/>
  <c r="AB420" i="57" s="1"/>
  <c r="M363" i="57"/>
  <c r="AO398" i="57"/>
  <c r="AC400" i="57"/>
  <c r="AA400" i="57" s="1"/>
  <c r="AC412" i="57"/>
  <c r="AA412" i="57" s="1"/>
  <c r="M362" i="57"/>
  <c r="X395" i="57"/>
  <c r="AD395" i="57" s="1"/>
  <c r="AC404" i="57"/>
  <c r="AA404" i="57" s="1"/>
  <c r="Z407" i="57"/>
  <c r="AB407" i="57" s="1"/>
  <c r="Z416" i="57"/>
  <c r="AB416" i="57" s="1"/>
  <c r="Z395" i="57"/>
  <c r="AB395" i="57" s="1"/>
  <c r="Z411" i="57"/>
  <c r="AB411" i="57" s="1"/>
  <c r="AO401" i="57"/>
  <c r="AC423" i="57"/>
  <c r="AA423" i="57" s="1"/>
  <c r="M359" i="57"/>
  <c r="AC395" i="57"/>
  <c r="AA395" i="57" s="1"/>
  <c r="AL396" i="57"/>
  <c r="AL420" i="57"/>
  <c r="Z384" i="56"/>
  <c r="AB384" i="56" s="1"/>
  <c r="P134" i="56"/>
  <c r="AC383" i="56"/>
  <c r="AA383" i="56" s="1"/>
  <c r="AM391" i="56"/>
  <c r="AL373" i="56"/>
  <c r="AM377" i="56"/>
  <c r="X381" i="56"/>
  <c r="AD381" i="56" s="1"/>
  <c r="AL385" i="56"/>
  <c r="X388" i="56"/>
  <c r="AD388" i="56" s="1"/>
  <c r="AC389" i="56"/>
  <c r="AA389" i="56" s="1"/>
  <c r="Z395" i="56"/>
  <c r="AB395" i="56" s="1"/>
  <c r="AL400" i="56"/>
  <c r="AM373" i="56"/>
  <c r="AC375" i="56"/>
  <c r="AA375" i="56" s="1"/>
  <c r="Z394" i="56"/>
  <c r="AB394" i="56" s="1"/>
  <c r="AL397" i="56"/>
  <c r="AO376" i="56"/>
  <c r="AC379" i="56"/>
  <c r="AA379" i="56" s="1"/>
  <c r="AM383" i="56"/>
  <c r="Z386" i="56"/>
  <c r="AB386" i="56" s="1"/>
  <c r="AL395" i="56"/>
  <c r="L38" i="56"/>
  <c r="N38" i="56" s="1"/>
  <c r="L125" i="56"/>
  <c r="P125" i="56" s="1"/>
  <c r="Z390" i="56"/>
  <c r="AB390" i="56" s="1"/>
  <c r="O125" i="56"/>
  <c r="X384" i="56"/>
  <c r="AD384" i="56" s="1"/>
  <c r="AM393" i="56"/>
  <c r="K125" i="56"/>
  <c r="AC386" i="56"/>
  <c r="AA386" i="56" s="1"/>
  <c r="X372" i="56"/>
  <c r="AD372" i="56" s="1"/>
  <c r="AL374" i="56"/>
  <c r="AL380" i="56"/>
  <c r="Z382" i="56"/>
  <c r="AB382" i="56" s="1"/>
  <c r="AC390" i="56"/>
  <c r="AA390" i="56" s="1"/>
  <c r="X396" i="56"/>
  <c r="AD396" i="56" s="1"/>
  <c r="P112" i="59"/>
  <c r="P425" i="59"/>
  <c r="F427" i="59" s="1"/>
  <c r="X429" i="59" s="1"/>
  <c r="I428" i="59" s="1"/>
  <c r="I429" i="59" s="1"/>
  <c r="L433" i="59" s="1"/>
  <c r="L435" i="59" s="1"/>
  <c r="L442" i="59" s="1"/>
  <c r="L38" i="59"/>
  <c r="N38" i="59" s="1"/>
  <c r="P134" i="59"/>
  <c r="E155" i="59" s="1"/>
  <c r="P399" i="64"/>
  <c r="F401" i="64" s="1"/>
  <c r="X392" i="64" s="1"/>
  <c r="I402" i="64" s="1"/>
  <c r="I403" i="64" s="1"/>
  <c r="I404" i="64" s="1"/>
  <c r="P121" i="64"/>
  <c r="P38" i="64"/>
  <c r="B133" i="64" s="1"/>
  <c r="B154" i="64" s="1"/>
  <c r="E155" i="64"/>
  <c r="L415" i="64"/>
  <c r="P39" i="64"/>
  <c r="B134" i="64" s="1"/>
  <c r="B155" i="64" s="1"/>
  <c r="E154" i="64"/>
  <c r="E153" i="64"/>
  <c r="P15" i="64"/>
  <c r="P16" i="64"/>
  <c r="H153" i="64"/>
  <c r="H155" i="64"/>
  <c r="H154" i="64"/>
  <c r="N37" i="59"/>
  <c r="O125" i="59"/>
  <c r="P125" i="59" s="1"/>
  <c r="P132" i="59"/>
  <c r="AA132" i="59" s="1"/>
  <c r="Z396" i="57"/>
  <c r="AB396" i="57" s="1"/>
  <c r="AC398" i="57"/>
  <c r="AA398" i="57" s="1"/>
  <c r="Z399" i="57"/>
  <c r="AB399" i="57" s="1"/>
  <c r="AM403" i="57"/>
  <c r="X406" i="57"/>
  <c r="AD406" i="57" s="1"/>
  <c r="X410" i="57"/>
  <c r="AD410" i="57" s="1"/>
  <c r="AM414" i="57"/>
  <c r="Z417" i="57"/>
  <c r="AB417" i="57" s="1"/>
  <c r="AM418" i="57"/>
  <c r="Z421" i="57"/>
  <c r="AB421" i="57" s="1"/>
  <c r="AM397" i="57"/>
  <c r="AM400" i="57"/>
  <c r="X403" i="57"/>
  <c r="AD403" i="57" s="1"/>
  <c r="AC405" i="57"/>
  <c r="AA405" i="57" s="1"/>
  <c r="X414" i="57"/>
  <c r="AD414" i="57" s="1"/>
  <c r="X418" i="57"/>
  <c r="AD418" i="57" s="1"/>
  <c r="AM422" i="57"/>
  <c r="X397" i="57"/>
  <c r="AD397" i="57" s="1"/>
  <c r="X400" i="57"/>
  <c r="AD400" i="57" s="1"/>
  <c r="X422" i="57"/>
  <c r="AD422" i="57" s="1"/>
  <c r="X407" i="57"/>
  <c r="AD407" i="57" s="1"/>
  <c r="X411" i="57"/>
  <c r="AD411" i="57" s="1"/>
  <c r="AM415" i="57"/>
  <c r="AM419" i="57"/>
  <c r="V396" i="57" s="1" a="1"/>
  <c r="V396" i="57" s="1"/>
  <c r="V397" i="57" s="1"/>
  <c r="V398" i="57" s="1"/>
  <c r="X415" i="57"/>
  <c r="AD415" i="57" s="1"/>
  <c r="X419" i="57"/>
  <c r="AD419" i="57" s="1"/>
  <c r="L365" i="56"/>
  <c r="L367" i="56" s="1"/>
  <c r="L374" i="56" s="1"/>
  <c r="AM398" i="56"/>
  <c r="AC399" i="56"/>
  <c r="AA399" i="56" s="1"/>
  <c r="AL399" i="56"/>
  <c r="AM374" i="56"/>
  <c r="AO378" i="56"/>
  <c r="X378" i="56"/>
  <c r="AD378" i="56" s="1"/>
  <c r="AM399" i="56"/>
  <c r="AC392" i="56"/>
  <c r="AA392" i="56" s="1"/>
  <c r="AL392" i="56"/>
  <c r="Z400" i="56"/>
  <c r="AB400" i="56" s="1"/>
  <c r="AM400" i="56"/>
  <c r="AO375" i="56"/>
  <c r="AC387" i="56"/>
  <c r="AA387" i="56" s="1"/>
  <c r="Z397" i="56"/>
  <c r="AB397" i="56" s="1"/>
  <c r="AO399" i="56"/>
  <c r="AM376" i="56"/>
  <c r="AC391" i="56"/>
  <c r="AA391" i="56" s="1"/>
  <c r="Z375" i="56"/>
  <c r="AB375" i="56" s="1"/>
  <c r="AM381" i="56"/>
  <c r="AM372" i="56"/>
  <c r="AO377" i="56"/>
  <c r="AO382" i="56"/>
  <c r="AM385" i="56"/>
  <c r="AC401" i="56"/>
  <c r="AA401" i="56" s="1"/>
  <c r="AO386" i="56"/>
  <c r="AL388" i="56"/>
  <c r="AM389" i="56"/>
  <c r="V373" i="56" a="1"/>
  <c r="V373" i="56" s="1"/>
  <c r="V374" i="56" s="1"/>
  <c r="V375" i="56" s="1"/>
  <c r="L377" i="56" s="1"/>
  <c r="Z378" i="56"/>
  <c r="AB378" i="56" s="1"/>
  <c r="AO390" i="56"/>
  <c r="X393" i="56"/>
  <c r="AD393" i="56" s="1"/>
  <c r="X400" i="56"/>
  <c r="AD400" i="56" s="1"/>
  <c r="P132" i="57"/>
  <c r="AA132" i="57" s="1"/>
  <c r="P134" i="57"/>
  <c r="E155" i="57" s="1"/>
  <c r="P133" i="57"/>
  <c r="E154" i="57" s="1"/>
  <c r="N39" i="56"/>
  <c r="P132" i="56"/>
  <c r="AA132" i="56" s="1"/>
  <c r="L37" i="56"/>
  <c r="N37" i="56" s="1"/>
  <c r="P133" i="56"/>
  <c r="AA133" i="56" s="1"/>
  <c r="P113" i="59"/>
  <c r="M120" i="59"/>
  <c r="P133" i="59"/>
  <c r="L39" i="59"/>
  <c r="N39" i="59" s="1"/>
  <c r="P114" i="59"/>
  <c r="P115" i="59"/>
  <c r="P116" i="59"/>
  <c r="P125" i="57"/>
  <c r="L37" i="57"/>
  <c r="N37" i="57" s="1"/>
  <c r="L39" i="57"/>
  <c r="N39" i="57" s="1"/>
  <c r="P118" i="57"/>
  <c r="P112" i="57"/>
  <c r="M120" i="57"/>
  <c r="P113" i="57"/>
  <c r="L38" i="57"/>
  <c r="N38" i="57" s="1"/>
  <c r="P114" i="57"/>
  <c r="P115" i="57"/>
  <c r="P116" i="57"/>
  <c r="E155" i="56"/>
  <c r="AA134" i="56"/>
  <c r="P116" i="56"/>
  <c r="P112" i="56"/>
  <c r="P113" i="56"/>
  <c r="M120" i="56"/>
  <c r="I11" i="55"/>
  <c r="H11" i="55"/>
  <c r="I10" i="55"/>
  <c r="H10" i="55"/>
  <c r="I9" i="55"/>
  <c r="H9" i="55"/>
  <c r="G51" i="54"/>
  <c r="G50" i="54"/>
  <c r="G49" i="54"/>
  <c r="G48" i="54"/>
  <c r="G47" i="54"/>
  <c r="G46" i="54"/>
  <c r="P83" i="44"/>
  <c r="P82" i="44"/>
  <c r="P81" i="44"/>
  <c r="P80" i="44"/>
  <c r="P79" i="44"/>
  <c r="P78" i="44"/>
  <c r="P77" i="44"/>
  <c r="P76" i="44"/>
  <c r="P75" i="44"/>
  <c r="P74" i="44"/>
  <c r="P73" i="44"/>
  <c r="P72" i="44"/>
  <c r="P71" i="44"/>
  <c r="P70" i="44"/>
  <c r="P69" i="44"/>
  <c r="P68" i="44"/>
  <c r="P67" i="44"/>
  <c r="P66" i="44"/>
  <c r="P65" i="44"/>
  <c r="P64" i="44"/>
  <c r="P63" i="44"/>
  <c r="P62" i="44"/>
  <c r="P61" i="44"/>
  <c r="P60" i="44"/>
  <c r="P59" i="44"/>
  <c r="P58" i="44"/>
  <c r="P57" i="44"/>
  <c r="P56" i="44"/>
  <c r="C56" i="44" a="1"/>
  <c r="C56" i="44" s="1"/>
  <c r="P55" i="44"/>
  <c r="P54" i="44"/>
  <c r="P53" i="44"/>
  <c r="P52" i="44"/>
  <c r="P51" i="44"/>
  <c r="P50" i="44"/>
  <c r="P49" i="44"/>
  <c r="P48" i="44"/>
  <c r="P47" i="44"/>
  <c r="P46" i="44"/>
  <c r="P45" i="44"/>
  <c r="P44" i="44"/>
  <c r="P43" i="44"/>
  <c r="P42" i="44"/>
  <c r="P41" i="44"/>
  <c r="P40" i="44"/>
  <c r="P39" i="44"/>
  <c r="P38" i="44"/>
  <c r="P37" i="44"/>
  <c r="P36" i="44"/>
  <c r="P35" i="44"/>
  <c r="P34" i="44"/>
  <c r="P33" i="44"/>
  <c r="P32" i="44"/>
  <c r="P31" i="44"/>
  <c r="P30" i="44"/>
  <c r="B30" i="44"/>
  <c r="P29" i="44"/>
  <c r="P28" i="44"/>
  <c r="B28" i="44"/>
  <c r="P27" i="44"/>
  <c r="P26" i="44"/>
  <c r="P25" i="44"/>
  <c r="P24" i="44"/>
  <c r="P23" i="44"/>
  <c r="P22" i="44"/>
  <c r="P21" i="44"/>
  <c r="P20" i="44"/>
  <c r="P19" i="44"/>
  <c r="P18" i="44"/>
  <c r="P17" i="44"/>
  <c r="B17" i="44" a="1"/>
  <c r="B17" i="44" s="1"/>
  <c r="P16" i="44"/>
  <c r="P15" i="44"/>
  <c r="P14" i="44"/>
  <c r="P13" i="44"/>
  <c r="P12" i="44"/>
  <c r="P11" i="44"/>
  <c r="P10" i="44"/>
  <c r="P9" i="44"/>
  <c r="P8" i="44"/>
  <c r="K8" i="44"/>
  <c r="L8" i="44" s="1" a="1"/>
  <c r="L8" i="44" s="1"/>
  <c r="N8" i="44" s="1"/>
  <c r="P7" i="44"/>
  <c r="L7" i="44" a="1"/>
  <c r="L7" i="44" s="1"/>
  <c r="C64" i="44" s="1"/>
  <c r="E64" i="44" s="1"/>
  <c r="AA134" i="59" l="1"/>
  <c r="E153" i="56"/>
  <c r="L404" i="57"/>
  <c r="AA134" i="57"/>
  <c r="H155" i="56"/>
  <c r="K155" i="56" s="1"/>
  <c r="H154" i="56"/>
  <c r="H153" i="56"/>
  <c r="K153" i="56" s="1"/>
  <c r="E154" i="56"/>
  <c r="K154" i="56" s="1"/>
  <c r="V429" i="59"/>
  <c r="U442" i="59"/>
  <c r="I430" i="59"/>
  <c r="K155" i="64"/>
  <c r="N155" i="64" s="1"/>
  <c r="B218" i="64" s="1"/>
  <c r="L407" i="64"/>
  <c r="L409" i="64" s="1"/>
  <c r="L416" i="64" s="1"/>
  <c r="X395" i="64" s="1"/>
  <c r="P41" i="64"/>
  <c r="P42" i="64"/>
  <c r="K154" i="64"/>
  <c r="N154" i="64" s="1"/>
  <c r="B253" i="64" s="1"/>
  <c r="X394" i="64"/>
  <c r="P17" i="64"/>
  <c r="K153" i="64"/>
  <c r="N153" i="64" s="1"/>
  <c r="H155" i="59"/>
  <c r="K155" i="59" s="1"/>
  <c r="H154" i="59"/>
  <c r="H153" i="59"/>
  <c r="E153" i="59"/>
  <c r="P121" i="59"/>
  <c r="X387" i="57"/>
  <c r="E153" i="57"/>
  <c r="X360" i="56"/>
  <c r="AA133" i="57"/>
  <c r="B11" i="56"/>
  <c r="B11" i="59"/>
  <c r="B11" i="57"/>
  <c r="H11" i="57" s="1"/>
  <c r="P11" i="57" s="1"/>
  <c r="B13" i="57"/>
  <c r="H13" i="57" s="1"/>
  <c r="P13" i="57" s="1"/>
  <c r="B39" i="57" s="1"/>
  <c r="P39" i="57" s="1"/>
  <c r="B134" i="57" s="1"/>
  <c r="B155" i="57" s="1"/>
  <c r="B13" i="59"/>
  <c r="H13" i="59" s="1"/>
  <c r="P13" i="59" s="1"/>
  <c r="B39" i="59" s="1"/>
  <c r="P39" i="59" s="1"/>
  <c r="B134" i="59" s="1"/>
  <c r="B155" i="59" s="1"/>
  <c r="B13" i="56"/>
  <c r="H13" i="56" s="1"/>
  <c r="P13" i="56" s="1"/>
  <c r="B39" i="56" s="1"/>
  <c r="P39" i="56" s="1"/>
  <c r="B134" i="56" s="1"/>
  <c r="B155" i="56" s="1"/>
  <c r="B12" i="59"/>
  <c r="B12" i="57"/>
  <c r="B12" i="56"/>
  <c r="E11" i="56"/>
  <c r="E11" i="57"/>
  <c r="E11" i="59"/>
  <c r="E12" i="59"/>
  <c r="E12" i="57"/>
  <c r="E12" i="56"/>
  <c r="AA133" i="59"/>
  <c r="E154" i="59"/>
  <c r="H153" i="57"/>
  <c r="H155" i="57"/>
  <c r="K155" i="57" s="1"/>
  <c r="H154" i="57"/>
  <c r="K154" i="57" s="1"/>
  <c r="P121" i="57"/>
  <c r="P121" i="56"/>
  <c r="B13" i="4"/>
  <c r="E12" i="4"/>
  <c r="B11" i="4"/>
  <c r="E11" i="4"/>
  <c r="B12" i="4"/>
  <c r="K9" i="44"/>
  <c r="K10" i="44" s="1"/>
  <c r="E15" i="44"/>
  <c r="D23" i="44" s="1"/>
  <c r="E23" i="44" s="1"/>
  <c r="E17" i="44"/>
  <c r="D18" i="44" s="1" a="1"/>
  <c r="D18" i="44" s="1"/>
  <c r="L9" i="44" a="1"/>
  <c r="L9" i="44" s="1"/>
  <c r="N9" i="44" s="1"/>
  <c r="C65" i="44"/>
  <c r="E65" i="44" s="1"/>
  <c r="N7" i="44"/>
  <c r="P43" i="64" l="1"/>
  <c r="K153" i="57"/>
  <c r="K153" i="59"/>
  <c r="N155" i="59"/>
  <c r="B254" i="59" s="1"/>
  <c r="L418" i="64"/>
  <c r="O421" i="64" s="1"/>
  <c r="O440" i="64" s="1"/>
  <c r="O437" i="64" s="1"/>
  <c r="O438" i="64" s="1"/>
  <c r="B217" i="64"/>
  <c r="B183" i="64"/>
  <c r="B184" i="64"/>
  <c r="B254" i="64"/>
  <c r="P158" i="64"/>
  <c r="P157" i="64"/>
  <c r="B216" i="64"/>
  <c r="B252" i="64"/>
  <c r="B182" i="64"/>
  <c r="K154" i="59"/>
  <c r="H12" i="56"/>
  <c r="P12" i="56" s="1"/>
  <c r="B38" i="56" s="1"/>
  <c r="P38" i="56" s="1"/>
  <c r="B133" i="56" s="1"/>
  <c r="B154" i="56" s="1"/>
  <c r="N154" i="56" s="1"/>
  <c r="B183" i="56" s="1"/>
  <c r="H12" i="57"/>
  <c r="P12" i="57" s="1"/>
  <c r="B38" i="57" s="1"/>
  <c r="P38" i="57" s="1"/>
  <c r="B133" i="57" s="1"/>
  <c r="B154" i="57" s="1"/>
  <c r="N154" i="57" s="1"/>
  <c r="N155" i="56"/>
  <c r="B218" i="56" s="1"/>
  <c r="H12" i="59"/>
  <c r="P12" i="59" s="1"/>
  <c r="B38" i="59" s="1"/>
  <c r="P38" i="59" s="1"/>
  <c r="B133" i="59" s="1"/>
  <c r="B154" i="59" s="1"/>
  <c r="H11" i="59"/>
  <c r="P11" i="59" s="1"/>
  <c r="N155" i="57"/>
  <c r="B218" i="57" s="1"/>
  <c r="B37" i="57"/>
  <c r="P37" i="57" s="1"/>
  <c r="H11" i="56"/>
  <c r="P11" i="56" s="1"/>
  <c r="L10" i="44" a="1"/>
  <c r="L10" i="44" s="1"/>
  <c r="N10" i="44" s="1"/>
  <c r="K11" i="44"/>
  <c r="B218" i="59" l="1"/>
  <c r="B184" i="59"/>
  <c r="N154" i="59"/>
  <c r="B217" i="59" s="1"/>
  <c r="M257" i="64"/>
  <c r="N251" i="64"/>
  <c r="M256" i="64"/>
  <c r="M262" i="64"/>
  <c r="M261" i="64"/>
  <c r="M187" i="64"/>
  <c r="M188" i="64"/>
  <c r="M182" i="64"/>
  <c r="J298" i="64" s="1"/>
  <c r="M193" i="64"/>
  <c r="M184" i="64"/>
  <c r="M219" i="64"/>
  <c r="M218" i="64"/>
  <c r="N215" i="64"/>
  <c r="M224" i="64"/>
  <c r="M223" i="64"/>
  <c r="P159" i="64"/>
  <c r="B254" i="56"/>
  <c r="P16" i="57"/>
  <c r="B253" i="56"/>
  <c r="P41" i="57"/>
  <c r="P15" i="57"/>
  <c r="B217" i="56"/>
  <c r="B183" i="57"/>
  <c r="B253" i="57"/>
  <c r="B184" i="56"/>
  <c r="B253" i="59"/>
  <c r="B183" i="59"/>
  <c r="B132" i="57"/>
  <c r="B153" i="57" s="1"/>
  <c r="N153" i="57" s="1"/>
  <c r="B182" i="57" s="1"/>
  <c r="B37" i="59"/>
  <c r="P37" i="59" s="1"/>
  <c r="P16" i="59"/>
  <c r="P15" i="59"/>
  <c r="P42" i="57"/>
  <c r="P43" i="57" s="1"/>
  <c r="B184" i="57"/>
  <c r="B254" i="57"/>
  <c r="P16" i="56"/>
  <c r="B37" i="56"/>
  <c r="P37" i="56" s="1"/>
  <c r="P15" i="56"/>
  <c r="B217" i="57"/>
  <c r="K12" i="44"/>
  <c r="L11" i="44" a="1"/>
  <c r="L11" i="44" s="1"/>
  <c r="N11" i="44" s="1"/>
  <c r="P157" i="57" l="1"/>
  <c r="E288" i="64"/>
  <c r="Z288" i="64" s="1"/>
  <c r="Y254" i="64"/>
  <c r="Y252" i="64"/>
  <c r="Y253" i="64"/>
  <c r="N252" i="64" a="1"/>
  <c r="N252" i="64" s="1"/>
  <c r="L298" i="64"/>
  <c r="N253" i="64"/>
  <c r="N216" i="64"/>
  <c r="M222" i="64" s="1"/>
  <c r="K298" i="64"/>
  <c r="M268" i="64"/>
  <c r="K288" i="64" s="1"/>
  <c r="X288" i="64" s="1"/>
  <c r="M267" i="64"/>
  <c r="H288" i="64" s="1"/>
  <c r="AA288" i="64" s="1"/>
  <c r="E287" i="64"/>
  <c r="Z287" i="64" s="1"/>
  <c r="M229" i="64"/>
  <c r="M230" i="64"/>
  <c r="K287" i="64" s="1"/>
  <c r="X287" i="64" s="1"/>
  <c r="H287" i="64"/>
  <c r="AA287" i="64" s="1"/>
  <c r="Y218" i="64"/>
  <c r="E286" i="64"/>
  <c r="Z286" i="64" s="1"/>
  <c r="Y183" i="64"/>
  <c r="M186" i="64"/>
  <c r="Y182" i="64"/>
  <c r="M185" i="64"/>
  <c r="Y184" i="64"/>
  <c r="Y217" i="64"/>
  <c r="Y216" i="64"/>
  <c r="H286" i="64"/>
  <c r="AA286" i="64" s="1"/>
  <c r="M194" i="64"/>
  <c r="K286" i="64" s="1"/>
  <c r="P17" i="57"/>
  <c r="P17" i="56"/>
  <c r="B216" i="57"/>
  <c r="M224" i="57" s="1"/>
  <c r="P158" i="57"/>
  <c r="P159" i="57" s="1"/>
  <c r="B252" i="57"/>
  <c r="M256" i="57" s="1"/>
  <c r="P17" i="59"/>
  <c r="P41" i="59"/>
  <c r="P42" i="59"/>
  <c r="P43" i="59" s="1"/>
  <c r="B132" i="59"/>
  <c r="B153" i="59" s="1"/>
  <c r="N153" i="59" s="1"/>
  <c r="B132" i="56"/>
  <c r="B153" i="56" s="1"/>
  <c r="N153" i="56" s="1"/>
  <c r="P42" i="56"/>
  <c r="P41" i="56"/>
  <c r="M188" i="57"/>
  <c r="M187" i="57"/>
  <c r="M184" i="57"/>
  <c r="M193" i="57"/>
  <c r="M182" i="57"/>
  <c r="J298" i="57" s="1"/>
  <c r="N215" i="57"/>
  <c r="L12" i="44" a="1"/>
  <c r="L12" i="44" s="1"/>
  <c r="N12" i="44" s="1"/>
  <c r="K13" i="44"/>
  <c r="M257" i="57" l="1"/>
  <c r="M268" i="57" s="1"/>
  <c r="K288" i="57" s="1"/>
  <c r="X288" i="57" s="1"/>
  <c r="M261" i="57"/>
  <c r="M190" i="64" a="1"/>
  <c r="M190" i="64" s="1"/>
  <c r="K190" i="64" s="1"/>
  <c r="E300" i="64"/>
  <c r="E302" i="64" s="1"/>
  <c r="W216" i="64"/>
  <c r="W218" i="64"/>
  <c r="W217" i="64"/>
  <c r="V251" i="64"/>
  <c r="V252" i="64" s="1"/>
  <c r="N254" i="64" s="1"/>
  <c r="G290" i="64"/>
  <c r="X286" i="64"/>
  <c r="W183" i="64"/>
  <c r="W182" i="64"/>
  <c r="W184" i="64"/>
  <c r="M221" i="64"/>
  <c r="X183" i="64"/>
  <c r="X182" i="64"/>
  <c r="X184" i="64"/>
  <c r="M262" i="57"/>
  <c r="M219" i="57"/>
  <c r="H287" i="57" s="1"/>
  <c r="AA287" i="57" s="1"/>
  <c r="N251" i="57"/>
  <c r="N252" i="57" s="1" a="1"/>
  <c r="N252" i="57" s="1"/>
  <c r="M223" i="57"/>
  <c r="M218" i="57"/>
  <c r="E287" i="57" s="1"/>
  <c r="Z287" i="57" s="1"/>
  <c r="P43" i="56"/>
  <c r="P157" i="56"/>
  <c r="B252" i="56"/>
  <c r="P158" i="56"/>
  <c r="B216" i="56"/>
  <c r="B182" i="56"/>
  <c r="P157" i="59"/>
  <c r="B182" i="59"/>
  <c r="B216" i="59"/>
  <c r="P158" i="59"/>
  <c r="B252" i="59"/>
  <c r="H286" i="57"/>
  <c r="AA286" i="57" s="1"/>
  <c r="M194" i="57"/>
  <c r="K286" i="57" s="1"/>
  <c r="E286" i="57"/>
  <c r="Z286" i="57" s="1"/>
  <c r="M186" i="57"/>
  <c r="M185" i="57"/>
  <c r="Y182" i="57"/>
  <c r="Y184" i="57"/>
  <c r="Y216" i="57"/>
  <c r="Y183" i="57"/>
  <c r="Y218" i="57"/>
  <c r="Y217" i="57"/>
  <c r="N216" i="57"/>
  <c r="M222" i="57" s="1"/>
  <c r="K298" i="57"/>
  <c r="Y254" i="57"/>
  <c r="Y252" i="57"/>
  <c r="Y253" i="57"/>
  <c r="E288" i="57"/>
  <c r="Z288" i="57" s="1"/>
  <c r="K14" i="44"/>
  <c r="L13" i="44" a="1"/>
  <c r="L13" i="44" s="1"/>
  <c r="N13" i="44" s="1"/>
  <c r="M229" i="57" l="1"/>
  <c r="N253" i="57"/>
  <c r="V251" i="57" s="1"/>
  <c r="V252" i="57" s="1"/>
  <c r="N254" i="57" s="1"/>
  <c r="M267" i="57"/>
  <c r="H288" i="57" s="1"/>
  <c r="AA288" i="57" s="1"/>
  <c r="L298" i="57"/>
  <c r="E300" i="57" s="1"/>
  <c r="E302" i="57" s="1"/>
  <c r="M190" i="57" a="1"/>
  <c r="M190" i="57" s="1"/>
  <c r="K190" i="57" s="1"/>
  <c r="Z181" i="64"/>
  <c r="M191" i="64"/>
  <c r="M260" i="64"/>
  <c r="M259" i="64"/>
  <c r="G292" i="64"/>
  <c r="E298" i="64" s="1"/>
  <c r="G293" i="64"/>
  <c r="E299" i="64" s="1"/>
  <c r="G291" i="64"/>
  <c r="X216" i="64"/>
  <c r="X218" i="64"/>
  <c r="X217" i="64"/>
  <c r="M226" i="64" a="1"/>
  <c r="M226" i="64" s="1"/>
  <c r="P159" i="59"/>
  <c r="M230" i="57"/>
  <c r="K287" i="57" s="1"/>
  <c r="X287" i="57" s="1"/>
  <c r="M218" i="59"/>
  <c r="M219" i="59"/>
  <c r="N215" i="59"/>
  <c r="M224" i="59"/>
  <c r="M223" i="59"/>
  <c r="M193" i="56"/>
  <c r="M184" i="56"/>
  <c r="M188" i="56"/>
  <c r="M182" i="56"/>
  <c r="J298" i="56" s="1"/>
  <c r="M187" i="56"/>
  <c r="M223" i="56"/>
  <c r="M218" i="56"/>
  <c r="M224" i="56"/>
  <c r="N215" i="56"/>
  <c r="M219" i="56"/>
  <c r="M182" i="59"/>
  <c r="J298" i="59" s="1"/>
  <c r="M193" i="59"/>
  <c r="M184" i="59"/>
  <c r="M188" i="59"/>
  <c r="M187" i="59"/>
  <c r="P159" i="56"/>
  <c r="M262" i="56"/>
  <c r="M261" i="56"/>
  <c r="N251" i="56"/>
  <c r="M257" i="56"/>
  <c r="M256" i="56"/>
  <c r="M257" i="59"/>
  <c r="N251" i="59"/>
  <c r="M262" i="59"/>
  <c r="M256" i="59"/>
  <c r="M261" i="59"/>
  <c r="W216" i="57"/>
  <c r="W218" i="57"/>
  <c r="W217" i="57"/>
  <c r="X182" i="57"/>
  <c r="X184" i="57"/>
  <c r="X183" i="57"/>
  <c r="W183" i="57"/>
  <c r="W184" i="57"/>
  <c r="W182" i="57"/>
  <c r="X286" i="57"/>
  <c r="M221" i="57"/>
  <c r="L14" i="44" a="1"/>
  <c r="L14" i="44" s="1"/>
  <c r="N14" i="44" s="1"/>
  <c r="K15" i="44"/>
  <c r="M260" i="57" l="1"/>
  <c r="M259" i="57"/>
  <c r="G290" i="57"/>
  <c r="M191" i="57"/>
  <c r="Z181" i="57"/>
  <c r="M227" i="64"/>
  <c r="Z215" i="64"/>
  <c r="K226" i="64"/>
  <c r="X254" i="64"/>
  <c r="X252" i="64"/>
  <c r="X253" i="64"/>
  <c r="M264" i="64" a="1"/>
  <c r="M264" i="64" s="1"/>
  <c r="I321" i="64"/>
  <c r="E311" i="64"/>
  <c r="E314" i="64"/>
  <c r="E310" i="64"/>
  <c r="E321" i="64" s="1"/>
  <c r="M321" i="64" s="1"/>
  <c r="O333" i="64"/>
  <c r="O334" i="64" s="1"/>
  <c r="I322" i="64"/>
  <c r="W252" i="64"/>
  <c r="W254" i="64"/>
  <c r="W253" i="64"/>
  <c r="M194" i="59"/>
  <c r="K286" i="59" s="1"/>
  <c r="H286" i="59"/>
  <c r="AA286" i="59" s="1"/>
  <c r="Y252" i="56"/>
  <c r="Y253" i="56"/>
  <c r="E288" i="56"/>
  <c r="Z288" i="56" s="1"/>
  <c r="Y254" i="56"/>
  <c r="M267" i="56"/>
  <c r="H288" i="56" s="1"/>
  <c r="AA288" i="56" s="1"/>
  <c r="M268" i="56"/>
  <c r="K288" i="56" s="1"/>
  <c r="X288" i="56" s="1"/>
  <c r="H287" i="56"/>
  <c r="AA287" i="56" s="1"/>
  <c r="M230" i="56"/>
  <c r="K287" i="56" s="1"/>
  <c r="X287" i="56" s="1"/>
  <c r="M229" i="56"/>
  <c r="H286" i="56"/>
  <c r="AA286" i="56" s="1"/>
  <c r="M194" i="56"/>
  <c r="K286" i="56" s="1"/>
  <c r="L298" i="56"/>
  <c r="N252" i="56" a="1"/>
  <c r="N252" i="56" s="1"/>
  <c r="N253" i="56"/>
  <c r="N216" i="56"/>
  <c r="M221" i="56" s="1"/>
  <c r="K298" i="56"/>
  <c r="M185" i="56"/>
  <c r="Y182" i="56"/>
  <c r="Y216" i="56"/>
  <c r="E286" i="56"/>
  <c r="Z286" i="56" s="1"/>
  <c r="Y218" i="56"/>
  <c r="M186" i="56"/>
  <c r="Y217" i="56"/>
  <c r="Y183" i="56"/>
  <c r="Y184" i="56"/>
  <c r="E287" i="56"/>
  <c r="Z287" i="56" s="1"/>
  <c r="Y216" i="59"/>
  <c r="Y218" i="59"/>
  <c r="E286" i="59"/>
  <c r="Z286" i="59" s="1"/>
  <c r="M185" i="59"/>
  <c r="M186" i="59"/>
  <c r="Y183" i="59"/>
  <c r="Y182" i="59"/>
  <c r="Y184" i="59"/>
  <c r="Y217" i="59"/>
  <c r="Y253" i="59"/>
  <c r="E288" i="59"/>
  <c r="Z288" i="59" s="1"/>
  <c r="Y254" i="59"/>
  <c r="Y252" i="59"/>
  <c r="N216" i="59"/>
  <c r="M222" i="59" s="1"/>
  <c r="K298" i="59"/>
  <c r="N252" i="59" a="1"/>
  <c r="N252" i="59" s="1"/>
  <c r="L298" i="59"/>
  <c r="N253" i="59"/>
  <c r="M229" i="59"/>
  <c r="H287" i="59"/>
  <c r="AA287" i="59" s="1"/>
  <c r="M230" i="59"/>
  <c r="K287" i="59" s="1"/>
  <c r="X287" i="59" s="1"/>
  <c r="M268" i="59"/>
  <c r="K288" i="59" s="1"/>
  <c r="X288" i="59" s="1"/>
  <c r="M267" i="59"/>
  <c r="H288" i="59" s="1"/>
  <c r="AA288" i="59" s="1"/>
  <c r="E287" i="59"/>
  <c r="Z287" i="59" s="1"/>
  <c r="X254" i="57"/>
  <c r="X252" i="57"/>
  <c r="X253" i="57"/>
  <c r="M264" i="57" a="1"/>
  <c r="M264" i="57" s="1"/>
  <c r="X218" i="57"/>
  <c r="X216" i="57"/>
  <c r="X217" i="57"/>
  <c r="M226" i="57" a="1"/>
  <c r="M226" i="57" s="1"/>
  <c r="G293" i="57"/>
  <c r="E299" i="57" s="1"/>
  <c r="G292" i="57"/>
  <c r="E298" i="57" s="1"/>
  <c r="G291" i="57"/>
  <c r="K16" i="44"/>
  <c r="L15" i="44" a="1"/>
  <c r="L15" i="44" s="1"/>
  <c r="N15" i="44" s="1"/>
  <c r="W254" i="57" l="1"/>
  <c r="W252" i="57"/>
  <c r="W253" i="57"/>
  <c r="M221" i="59"/>
  <c r="X218" i="59" s="1"/>
  <c r="M265" i="64"/>
  <c r="K264" i="64"/>
  <c r="Z251" i="64"/>
  <c r="E313" i="64"/>
  <c r="E315" i="64" s="1"/>
  <c r="E322" i="64"/>
  <c r="M322" i="64" s="1"/>
  <c r="M190" i="59" a="1"/>
  <c r="M190" i="59" s="1"/>
  <c r="M191" i="59" s="1"/>
  <c r="M222" i="56"/>
  <c r="M226" i="56" s="1" a="1"/>
  <c r="M226" i="56" s="1"/>
  <c r="E300" i="56"/>
  <c r="E302" i="56" s="1"/>
  <c r="E300" i="59"/>
  <c r="E302" i="59" s="1"/>
  <c r="G290" i="56"/>
  <c r="X286" i="56"/>
  <c r="W183" i="56"/>
  <c r="W184" i="56"/>
  <c r="W182" i="56"/>
  <c r="X216" i="56"/>
  <c r="X218" i="56"/>
  <c r="X217" i="56"/>
  <c r="V251" i="59"/>
  <c r="V252" i="59" s="1"/>
  <c r="N254" i="59" s="1"/>
  <c r="X182" i="56"/>
  <c r="X184" i="56"/>
  <c r="X183" i="56"/>
  <c r="W217" i="59"/>
  <c r="W216" i="59"/>
  <c r="W218" i="59"/>
  <c r="W182" i="59"/>
  <c r="W183" i="59"/>
  <c r="W184" i="59"/>
  <c r="M190" i="56" a="1"/>
  <c r="M190" i="56" s="1"/>
  <c r="X182" i="59"/>
  <c r="X184" i="59"/>
  <c r="X183" i="59"/>
  <c r="V251" i="56"/>
  <c r="V252" i="56" s="1"/>
  <c r="N254" i="56" s="1"/>
  <c r="G290" i="59"/>
  <c r="X286" i="59"/>
  <c r="E314" i="57"/>
  <c r="E311" i="57"/>
  <c r="E310" i="57"/>
  <c r="E321" i="57" s="1"/>
  <c r="O333" i="57"/>
  <c r="O334" i="57" s="1"/>
  <c r="L400" i="57" s="1"/>
  <c r="I322" i="57"/>
  <c r="I321" i="57"/>
  <c r="M227" i="57"/>
  <c r="Z215" i="57"/>
  <c r="K226" i="57"/>
  <c r="M265" i="57"/>
  <c r="K264" i="57"/>
  <c r="Z251" i="57"/>
  <c r="L16" i="44" a="1"/>
  <c r="L16" i="44" s="1"/>
  <c r="N16" i="44" s="1"/>
  <c r="K17" i="44"/>
  <c r="W216" i="56" l="1"/>
  <c r="X386" i="57"/>
  <c r="L403" i="57"/>
  <c r="O406" i="57" s="1"/>
  <c r="O425" i="57" s="1"/>
  <c r="O422" i="57" s="1"/>
  <c r="O423" i="57" s="1"/>
  <c r="W217" i="56"/>
  <c r="X216" i="59"/>
  <c r="M226" i="59" a="1"/>
  <c r="M226" i="59" s="1"/>
  <c r="M227" i="59" s="1"/>
  <c r="X217" i="59"/>
  <c r="Z181" i="59"/>
  <c r="K190" i="59"/>
  <c r="K226" i="56"/>
  <c r="M227" i="56"/>
  <c r="Z215" i="56"/>
  <c r="W218" i="56"/>
  <c r="G292" i="56"/>
  <c r="E298" i="56" s="1"/>
  <c r="G291" i="56"/>
  <c r="G293" i="56"/>
  <c r="E299" i="56" s="1"/>
  <c r="M260" i="59"/>
  <c r="M259" i="59"/>
  <c r="M191" i="56"/>
  <c r="Z181" i="56"/>
  <c r="K190" i="56"/>
  <c r="G291" i="59"/>
  <c r="G293" i="59"/>
  <c r="E299" i="59" s="1"/>
  <c r="G292" i="59"/>
  <c r="E298" i="59" s="1"/>
  <c r="M259" i="56"/>
  <c r="M260" i="56"/>
  <c r="M321" i="57"/>
  <c r="E313" i="57"/>
  <c r="E315" i="57" s="1"/>
  <c r="E322" i="57"/>
  <c r="M322" i="57" s="1"/>
  <c r="K18" i="44"/>
  <c r="L17" i="44" a="1"/>
  <c r="L17" i="44" s="1"/>
  <c r="N17" i="44" s="1"/>
  <c r="Z215" i="59" l="1"/>
  <c r="K226" i="59"/>
  <c r="W253" i="56"/>
  <c r="W254" i="56"/>
  <c r="W252" i="56"/>
  <c r="E310" i="59"/>
  <c r="E321" i="59" s="1"/>
  <c r="I322" i="59"/>
  <c r="I321" i="59"/>
  <c r="E311" i="59"/>
  <c r="E314" i="59"/>
  <c r="O333" i="59"/>
  <c r="O334" i="59" s="1"/>
  <c r="L441" i="59" s="1"/>
  <c r="X252" i="56"/>
  <c r="X254" i="56"/>
  <c r="X253" i="56"/>
  <c r="M264" i="56" a="1"/>
  <c r="M264" i="56" s="1"/>
  <c r="X252" i="59"/>
  <c r="X254" i="59"/>
  <c r="X253" i="59"/>
  <c r="M264" i="59" a="1"/>
  <c r="M264" i="59" s="1"/>
  <c r="W253" i="59"/>
  <c r="W254" i="59"/>
  <c r="W252" i="59"/>
  <c r="E310" i="56"/>
  <c r="E321" i="56" s="1"/>
  <c r="E314" i="56"/>
  <c r="O333" i="56"/>
  <c r="O334" i="56" s="1"/>
  <c r="L373" i="56" s="1"/>
  <c r="I322" i="56"/>
  <c r="I321" i="56"/>
  <c r="E311" i="56"/>
  <c r="K19" i="44"/>
  <c r="L18" i="44" a="1"/>
  <c r="L18" i="44" s="1"/>
  <c r="N18" i="44" s="1"/>
  <c r="X359" i="56" l="1"/>
  <c r="L376" i="56"/>
  <c r="O379" i="56" s="1"/>
  <c r="O398" i="56" s="1"/>
  <c r="O395" i="56" s="1"/>
  <c r="O396" i="56" s="1"/>
  <c r="U441" i="59"/>
  <c r="V428" i="59"/>
  <c r="L444" i="59"/>
  <c r="O447" i="59" s="1"/>
  <c r="O466" i="59" s="1"/>
  <c r="O463" i="59" s="1"/>
  <c r="O464" i="59" s="1"/>
  <c r="M321" i="59"/>
  <c r="E313" i="56"/>
  <c r="E315" i="56" s="1"/>
  <c r="E322" i="56"/>
  <c r="M322" i="56" s="1"/>
  <c r="M321" i="56"/>
  <c r="Z251" i="59"/>
  <c r="M265" i="59"/>
  <c r="K264" i="59"/>
  <c r="E322" i="59"/>
  <c r="M322" i="59" s="1"/>
  <c r="E313" i="59"/>
  <c r="E315" i="59" s="1"/>
  <c r="Z251" i="56"/>
  <c r="M265" i="56"/>
  <c r="K264" i="56"/>
  <c r="L19" i="44" a="1"/>
  <c r="L19" i="44" s="1"/>
  <c r="N19" i="44" s="1"/>
  <c r="K20" i="44"/>
  <c r="K21" i="44" l="1"/>
  <c r="L20" i="44" a="1"/>
  <c r="L20" i="44" s="1"/>
  <c r="N20" i="44" s="1"/>
  <c r="L21" i="44" l="1" a="1"/>
  <c r="L21" i="44" s="1"/>
  <c r="N21" i="44" s="1"/>
  <c r="K22" i="44"/>
  <c r="K23" i="44" l="1"/>
  <c r="L22" i="44" a="1"/>
  <c r="L22" i="44" s="1"/>
  <c r="N22" i="44" s="1"/>
  <c r="L23" i="44" l="1" a="1"/>
  <c r="L23" i="44" s="1"/>
  <c r="N23" i="44" s="1"/>
  <c r="K24" i="44"/>
  <c r="K25" i="44" l="1"/>
  <c r="L24" i="44" a="1"/>
  <c r="L24" i="44" s="1"/>
  <c r="N24" i="44" s="1"/>
  <c r="L25" i="44" l="1" a="1"/>
  <c r="L25" i="44" s="1"/>
  <c r="N25" i="44" s="1"/>
  <c r="K26" i="44"/>
  <c r="K27" i="44" l="1"/>
  <c r="L26" i="44" a="1"/>
  <c r="L26" i="44" s="1"/>
  <c r="N26" i="44" s="1"/>
  <c r="K28" i="44" l="1"/>
  <c r="L27" i="44" a="1"/>
  <c r="L27" i="44" s="1"/>
  <c r="N27" i="44" s="1"/>
  <c r="K29" i="44" l="1"/>
  <c r="L28" i="44" a="1"/>
  <c r="L28" i="44" s="1"/>
  <c r="N28" i="44" s="1"/>
  <c r="L29" i="44" l="1" a="1"/>
  <c r="L29" i="44" s="1"/>
  <c r="N29" i="44" s="1"/>
  <c r="K30" i="44"/>
  <c r="K31" i="44" l="1"/>
  <c r="L30" i="44" a="1"/>
  <c r="L30" i="44" s="1"/>
  <c r="N30" i="44" s="1"/>
  <c r="L31" i="44" l="1" a="1"/>
  <c r="L31" i="44" s="1"/>
  <c r="N31" i="44" s="1"/>
  <c r="K32" i="44"/>
  <c r="L32" i="44" l="1" a="1"/>
  <c r="L32" i="44" s="1"/>
  <c r="N32" i="44" s="1"/>
  <c r="K33" i="44"/>
  <c r="L33" i="44" l="1" a="1"/>
  <c r="L33" i="44" s="1"/>
  <c r="N33" i="44" s="1"/>
  <c r="K34" i="44"/>
  <c r="K35" i="44" l="1"/>
  <c r="L34" i="44" a="1"/>
  <c r="L34" i="44" s="1"/>
  <c r="N34" i="44" s="1"/>
  <c r="L35" i="44" l="1" a="1"/>
  <c r="L35" i="44" s="1"/>
  <c r="N35" i="44" s="1"/>
  <c r="K36" i="44"/>
  <c r="K37" i="44" l="1"/>
  <c r="L36" i="44" a="1"/>
  <c r="L36" i="44" s="1"/>
  <c r="N36" i="44" s="1"/>
  <c r="K38" i="44" l="1"/>
  <c r="L37" i="44" a="1"/>
  <c r="L37" i="44" s="1"/>
  <c r="N37" i="44" s="1"/>
  <c r="K39" i="44" l="1"/>
  <c r="L38" i="44" a="1"/>
  <c r="L38" i="44" s="1"/>
  <c r="N38" i="44" s="1"/>
  <c r="L39" i="44" l="1" a="1"/>
  <c r="L39" i="44" s="1"/>
  <c r="N39" i="44" s="1"/>
  <c r="K40" i="44"/>
  <c r="K41" i="44" l="1"/>
  <c r="L40" i="44" a="1"/>
  <c r="L40" i="44" s="1"/>
  <c r="N40" i="44" s="1"/>
  <c r="L41" i="44" l="1" a="1"/>
  <c r="L41" i="44" s="1"/>
  <c r="N41" i="44" s="1"/>
  <c r="K42" i="44"/>
  <c r="K43" i="44" l="1"/>
  <c r="L42" i="44" a="1"/>
  <c r="L42" i="44" s="1"/>
  <c r="N42" i="44" s="1"/>
  <c r="L43" i="44" l="1" a="1"/>
  <c r="L43" i="44" s="1"/>
  <c r="N43" i="44" s="1"/>
  <c r="K44" i="44"/>
  <c r="K45" i="44" l="1"/>
  <c r="L44" i="44" a="1"/>
  <c r="L44" i="44" s="1"/>
  <c r="N44" i="44" s="1"/>
  <c r="L45" i="44" l="1" a="1"/>
  <c r="L45" i="44" s="1"/>
  <c r="N45" i="44" s="1"/>
  <c r="K46" i="44"/>
  <c r="L46" i="44" l="1" a="1"/>
  <c r="L46" i="44" s="1"/>
  <c r="N46" i="44" s="1"/>
  <c r="K47" i="44"/>
  <c r="L47" i="44" l="1" a="1"/>
  <c r="L47" i="44" s="1"/>
  <c r="N47" i="44" s="1"/>
  <c r="K48" i="44"/>
  <c r="K49" i="44" l="1"/>
  <c r="L48" i="44" a="1"/>
  <c r="L48" i="44" s="1"/>
  <c r="N48" i="44" s="1"/>
  <c r="L49" i="44" l="1" a="1"/>
  <c r="L49" i="44" s="1"/>
  <c r="N49" i="44" s="1"/>
  <c r="K50" i="44"/>
  <c r="K51" i="44" l="1"/>
  <c r="L50" i="44" a="1"/>
  <c r="L50" i="44" s="1"/>
  <c r="N50" i="44" s="1"/>
  <c r="L51" i="44" l="1" a="1"/>
  <c r="L51" i="44" s="1"/>
  <c r="N51" i="44" s="1"/>
  <c r="K52" i="44"/>
  <c r="K53" i="44" l="1"/>
  <c r="L52" i="44" a="1"/>
  <c r="L52" i="44" s="1"/>
  <c r="N52" i="44" s="1"/>
  <c r="K54" i="44" l="1"/>
  <c r="L53" i="44" a="1"/>
  <c r="L53" i="44" s="1"/>
  <c r="N53" i="44" s="1"/>
  <c r="L54" i="44" l="1" a="1"/>
  <c r="L54" i="44" s="1"/>
  <c r="N54" i="44" s="1"/>
  <c r="K55" i="44"/>
  <c r="K56" i="44" l="1"/>
  <c r="L55" i="44" a="1"/>
  <c r="L55" i="44" s="1"/>
  <c r="N55" i="44" s="1"/>
  <c r="L56" i="44" l="1" a="1"/>
  <c r="L56" i="44" s="1"/>
  <c r="N56" i="44" s="1"/>
  <c r="K57" i="44"/>
  <c r="K58" i="44" l="1"/>
  <c r="L57" i="44" a="1"/>
  <c r="L57" i="44" s="1"/>
  <c r="N57" i="44" s="1"/>
  <c r="L58" i="44" l="1" a="1"/>
  <c r="L58" i="44" s="1"/>
  <c r="N58" i="44" s="1"/>
  <c r="K59" i="44"/>
  <c r="K60" i="44" l="1"/>
  <c r="L59" i="44" a="1"/>
  <c r="L59" i="44" s="1"/>
  <c r="N59" i="44" s="1"/>
  <c r="K61" i="44" l="1"/>
  <c r="L60" i="44" a="1"/>
  <c r="L60" i="44" s="1"/>
  <c r="N60" i="44" s="1"/>
  <c r="K62" i="44" l="1"/>
  <c r="L61" i="44" a="1"/>
  <c r="L61" i="44" s="1"/>
  <c r="N61" i="44" s="1"/>
  <c r="K63" i="44" l="1"/>
  <c r="L62" i="44" a="1"/>
  <c r="L62" i="44" s="1"/>
  <c r="N62" i="44" s="1"/>
  <c r="K64" i="44" l="1"/>
  <c r="L63" i="44" a="1"/>
  <c r="L63" i="44" s="1"/>
  <c r="N63" i="44" s="1"/>
  <c r="L64" i="44" l="1" a="1"/>
  <c r="L64" i="44" s="1"/>
  <c r="N64" i="44" s="1"/>
  <c r="K65" i="44"/>
  <c r="L65" i="44" l="1" a="1"/>
  <c r="L65" i="44" s="1"/>
  <c r="N65" i="44" s="1"/>
  <c r="K66" i="44"/>
  <c r="K67" i="44" l="1"/>
  <c r="L66" i="44" a="1"/>
  <c r="L66" i="44" s="1"/>
  <c r="N66" i="44" s="1"/>
  <c r="L67" i="44" l="1" a="1"/>
  <c r="L67" i="44" s="1"/>
  <c r="N67" i="44" s="1"/>
  <c r="K68" i="44"/>
  <c r="K69" i="44" l="1"/>
  <c r="L68" i="44" a="1"/>
  <c r="L68" i="44" s="1"/>
  <c r="N68" i="44" s="1"/>
  <c r="L69" i="44" l="1" a="1"/>
  <c r="L69" i="44" s="1"/>
  <c r="N69" i="44" s="1"/>
  <c r="K70" i="44"/>
  <c r="K71" i="44" l="1"/>
  <c r="L70" i="44" a="1"/>
  <c r="L70" i="44" s="1"/>
  <c r="N70" i="44" s="1"/>
  <c r="L71" i="44" l="1" a="1"/>
  <c r="L71" i="44" s="1"/>
  <c r="N71" i="44" s="1"/>
  <c r="K72" i="44"/>
  <c r="K73" i="44" l="1"/>
  <c r="L72" i="44" a="1"/>
  <c r="L72" i="44" s="1"/>
  <c r="N72" i="44" s="1"/>
  <c r="L73" i="44" l="1" a="1"/>
  <c r="L73" i="44" s="1"/>
  <c r="N73" i="44" s="1"/>
  <c r="K74" i="44"/>
  <c r="K75" i="44" l="1"/>
  <c r="L74" i="44" a="1"/>
  <c r="L74" i="44" s="1"/>
  <c r="N74" i="44" s="1"/>
  <c r="L75" i="44" l="1" a="1"/>
  <c r="L75" i="44" s="1"/>
  <c r="N75" i="44" s="1"/>
  <c r="K76" i="44"/>
  <c r="K77" i="44" l="1"/>
  <c r="L76" i="44" a="1"/>
  <c r="L76" i="44" s="1"/>
  <c r="N76" i="44" s="1"/>
  <c r="L77" i="44" l="1" a="1"/>
  <c r="L77" i="44" s="1"/>
  <c r="N77" i="44" s="1"/>
  <c r="K78" i="44"/>
  <c r="K79" i="44" l="1"/>
  <c r="L78" i="44" a="1"/>
  <c r="L78" i="44" s="1"/>
  <c r="N78" i="44" s="1"/>
  <c r="L79" i="44" l="1" a="1"/>
  <c r="L79" i="44" s="1"/>
  <c r="N79" i="44" s="1"/>
  <c r="K80" i="44"/>
  <c r="K81" i="44" l="1"/>
  <c r="L80" i="44" a="1"/>
  <c r="L80" i="44" s="1"/>
  <c r="N80" i="44" s="1"/>
  <c r="L81" i="44" l="1" a="1"/>
  <c r="L81" i="44" s="1"/>
  <c r="K82" i="44"/>
  <c r="K83" i="44" l="1"/>
  <c r="L83" i="44" s="1" a="1"/>
  <c r="L83" i="44" s="1"/>
  <c r="N83" i="44" s="1"/>
  <c r="L82" i="44" a="1"/>
  <c r="L82" i="44" s="1"/>
  <c r="N82" i="44" s="1"/>
  <c r="Q67" i="44"/>
  <c r="Q72" i="44"/>
  <c r="Q65" i="44"/>
  <c r="Q46" i="44"/>
  <c r="Q63" i="44"/>
  <c r="Q70" i="44"/>
  <c r="Q41" i="44"/>
  <c r="Q23" i="44"/>
  <c r="Q54" i="44"/>
  <c r="Q44" i="44"/>
  <c r="Q61" i="44"/>
  <c r="Q68" i="44"/>
  <c r="Q35" i="44"/>
  <c r="Q60" i="44"/>
  <c r="Q21" i="44"/>
  <c r="Q42" i="44"/>
  <c r="Q59" i="44"/>
  <c r="Q66" i="44"/>
  <c r="Q11" i="44"/>
  <c r="Q56" i="44"/>
  <c r="Q83" i="44"/>
  <c r="Q19" i="44"/>
  <c r="Q40" i="44"/>
  <c r="Q57" i="44"/>
  <c r="Q55" i="44"/>
  <c r="Q43" i="44"/>
  <c r="Q49" i="44"/>
  <c r="Q14" i="44"/>
  <c r="Q38" i="44"/>
  <c r="Q26" i="44"/>
  <c r="Q25" i="44"/>
  <c r="Q37" i="44"/>
  <c r="Q31" i="44"/>
  <c r="Q79" i="44"/>
  <c r="Q12" i="44"/>
  <c r="Q36" i="44"/>
  <c r="Q24" i="44"/>
  <c r="Q45" i="44"/>
  <c r="Q62" i="44"/>
  <c r="Q7" i="44"/>
  <c r="Q77" i="44"/>
  <c r="Q10" i="44"/>
  <c r="Q34" i="44"/>
  <c r="Q15" i="44"/>
  <c r="Q39" i="44"/>
  <c r="Q58" i="44"/>
  <c r="Q22" i="44"/>
  <c r="Q75" i="44"/>
  <c r="Q32" i="44"/>
  <c r="Q82" i="44"/>
  <c r="Q33" i="44"/>
  <c r="Q51" i="44"/>
  <c r="Q13" i="44"/>
  <c r="Q73" i="44"/>
  <c r="Q52" i="44"/>
  <c r="Q30" i="44"/>
  <c r="Q16" i="44"/>
  <c r="Q20" i="44"/>
  <c r="Q71" i="44"/>
  <c r="Q17" i="44"/>
  <c r="Q78" i="44"/>
  <c r="Q64" i="44"/>
  <c r="Q69" i="44"/>
  <c r="Q76" i="44"/>
  <c r="Q53" i="44"/>
  <c r="Q48" i="44"/>
  <c r="Q47" i="44"/>
  <c r="Q81" i="44"/>
  <c r="Q8" i="44"/>
  <c r="Q80" i="44"/>
  <c r="Q18" i="44"/>
  <c r="N81" i="44"/>
  <c r="Q9" i="44"/>
  <c r="Q50" i="44"/>
  <c r="Q28" i="44"/>
  <c r="Q27" i="44"/>
  <c r="Q74" i="44"/>
  <c r="Q29" i="44"/>
  <c r="AO183" i="52" l="1"/>
  <c r="AM183" i="52"/>
  <c r="AL183" i="52"/>
  <c r="AC183" i="52"/>
  <c r="AA183" i="52" s="1"/>
  <c r="Z183" i="52"/>
  <c r="AB183" i="52" s="1"/>
  <c r="Y183" i="52"/>
  <c r="X183" i="52"/>
  <c r="AD183" i="52" s="1"/>
  <c r="W183" i="52"/>
  <c r="AO182" i="52"/>
  <c r="AM182" i="52"/>
  <c r="AL182" i="52"/>
  <c r="AC182" i="52"/>
  <c r="AA182" i="52" s="1"/>
  <c r="Z182" i="52"/>
  <c r="AB182" i="52" s="1"/>
  <c r="Y182" i="52"/>
  <c r="X182" i="52"/>
  <c r="AD182" i="52" s="1"/>
  <c r="W182" i="52"/>
  <c r="AO181" i="52"/>
  <c r="AM181" i="52"/>
  <c r="AL181" i="52"/>
  <c r="AC181" i="52"/>
  <c r="AA181" i="52" s="1"/>
  <c r="Z181" i="52"/>
  <c r="AB181" i="52" s="1"/>
  <c r="Y181" i="52"/>
  <c r="X181" i="52"/>
  <c r="AD181" i="52" s="1"/>
  <c r="W181" i="52"/>
  <c r="AO180" i="52"/>
  <c r="AM180" i="52"/>
  <c r="AL180" i="52"/>
  <c r="AC180" i="52"/>
  <c r="AA180" i="52" s="1"/>
  <c r="Z180" i="52"/>
  <c r="AB180" i="52" s="1"/>
  <c r="Y180" i="52"/>
  <c r="X180" i="52"/>
  <c r="AD180" i="52" s="1"/>
  <c r="W180" i="52"/>
  <c r="AN123" i="52"/>
  <c r="AK123" i="52"/>
  <c r="Z123" i="52" s="1"/>
  <c r="AB123" i="52" s="1"/>
  <c r="AJ123" i="52"/>
  <c r="Y123" i="52" s="1"/>
  <c r="AI123" i="52"/>
  <c r="AO123" i="52" s="1"/>
  <c r="W123" i="52"/>
  <c r="T123" i="52"/>
  <c r="AN122" i="52"/>
  <c r="AC122" i="52" s="1"/>
  <c r="AA122" i="52" s="1"/>
  <c r="AK122" i="52"/>
  <c r="Z122" i="52" s="1"/>
  <c r="AB122" i="52" s="1"/>
  <c r="AJ122" i="52"/>
  <c r="Y122" i="52" s="1"/>
  <c r="AI122" i="52"/>
  <c r="X122" i="52" s="1"/>
  <c r="AD122" i="52" s="1"/>
  <c r="W122" i="52"/>
  <c r="AN121" i="52"/>
  <c r="AL121" i="52" s="1"/>
  <c r="AK121" i="52"/>
  <c r="AM121" i="52" s="1"/>
  <c r="AJ121" i="52"/>
  <c r="Y121" i="52" s="1"/>
  <c r="AI121" i="52"/>
  <c r="X121" i="52" s="1"/>
  <c r="AD121" i="52" s="1"/>
  <c r="W121" i="52"/>
  <c r="AN120" i="52"/>
  <c r="AC120" i="52" s="1"/>
  <c r="AA120" i="52" s="1"/>
  <c r="AK120" i="52"/>
  <c r="AJ120" i="52"/>
  <c r="Y120" i="52" s="1"/>
  <c r="AI120" i="52"/>
  <c r="AO120" i="52" s="1"/>
  <c r="W120" i="52"/>
  <c r="AN119" i="52"/>
  <c r="AK119" i="52"/>
  <c r="Z119" i="52" s="1"/>
  <c r="AB119" i="52" s="1"/>
  <c r="AJ119" i="52"/>
  <c r="Y119" i="52" s="1"/>
  <c r="AI119" i="52"/>
  <c r="AO119" i="52" s="1"/>
  <c r="W119" i="52"/>
  <c r="AN118" i="52"/>
  <c r="AC118" i="52" s="1"/>
  <c r="AA118" i="52" s="1"/>
  <c r="AK118" i="52"/>
  <c r="Z118" i="52" s="1"/>
  <c r="AB118" i="52" s="1"/>
  <c r="AJ118" i="52"/>
  <c r="Y118" i="52" s="1"/>
  <c r="AI118" i="52"/>
  <c r="X118" i="52" s="1"/>
  <c r="AD118" i="52" s="1"/>
  <c r="W118" i="52"/>
  <c r="AN117" i="52"/>
  <c r="AC117" i="52" s="1"/>
  <c r="AA117" i="52" s="1"/>
  <c r="AK117" i="52"/>
  <c r="AM117" i="52" s="1"/>
  <c r="AJ117" i="52"/>
  <c r="Y117" i="52" s="1"/>
  <c r="AI117" i="52"/>
  <c r="W117" i="52"/>
  <c r="AN116" i="52"/>
  <c r="AL116" i="52" s="1"/>
  <c r="AK116" i="52"/>
  <c r="Z116" i="52" s="1"/>
  <c r="AB116" i="52" s="1"/>
  <c r="AJ116" i="52"/>
  <c r="Y116" i="52" s="1"/>
  <c r="AI116" i="52"/>
  <c r="AO116" i="52" s="1"/>
  <c r="W116" i="52"/>
  <c r="AN115" i="52"/>
  <c r="AC115" i="52" s="1"/>
  <c r="AA115" i="52" s="1"/>
  <c r="AK115" i="52"/>
  <c r="AM115" i="52" s="1"/>
  <c r="AJ115" i="52"/>
  <c r="Y115" i="52" s="1"/>
  <c r="AI115" i="52"/>
  <c r="X115" i="52" s="1"/>
  <c r="AD115" i="52" s="1"/>
  <c r="W115" i="52"/>
  <c r="AN114" i="52"/>
  <c r="AL114" i="52" s="1"/>
  <c r="AK114" i="52"/>
  <c r="AM114" i="52" s="1"/>
  <c r="AJ114" i="52"/>
  <c r="Y114" i="52" s="1"/>
  <c r="AI114" i="52"/>
  <c r="X114" i="52" s="1"/>
  <c r="AD114" i="52" s="1"/>
  <c r="W114" i="52"/>
  <c r="AN113" i="52"/>
  <c r="AC113" i="52" s="1"/>
  <c r="AA113" i="52" s="1"/>
  <c r="AK113" i="52"/>
  <c r="AJ113" i="52"/>
  <c r="Y113" i="52" s="1"/>
  <c r="AI113" i="52"/>
  <c r="AO113" i="52" s="1"/>
  <c r="W113" i="52"/>
  <c r="AN112" i="52"/>
  <c r="AK112" i="52"/>
  <c r="Z112" i="52" s="1"/>
  <c r="AB112" i="52" s="1"/>
  <c r="AJ112" i="52"/>
  <c r="Y112" i="52" s="1"/>
  <c r="AI112" i="52"/>
  <c r="AO112" i="52" s="1"/>
  <c r="W112" i="52"/>
  <c r="AN111" i="52"/>
  <c r="AC111" i="52" s="1"/>
  <c r="AA111" i="52" s="1"/>
  <c r="AK111" i="52"/>
  <c r="AM111" i="52" s="1"/>
  <c r="AJ111" i="52"/>
  <c r="Y111" i="52" s="1"/>
  <c r="AI111" i="52"/>
  <c r="X111" i="52" s="1"/>
  <c r="AD111" i="52" s="1"/>
  <c r="W111" i="52"/>
  <c r="AN110" i="52"/>
  <c r="AL110" i="52" s="1"/>
  <c r="AK110" i="52"/>
  <c r="AM110" i="52" s="1"/>
  <c r="AJ110" i="52"/>
  <c r="Y110" i="52" s="1"/>
  <c r="AI110" i="52"/>
  <c r="X110" i="52" s="1"/>
  <c r="AD110" i="52" s="1"/>
  <c r="W110" i="52"/>
  <c r="AN109" i="52"/>
  <c r="AL109" i="52" s="1"/>
  <c r="AK109" i="52"/>
  <c r="Z109" i="52" s="1"/>
  <c r="AB109" i="52" s="1"/>
  <c r="AJ109" i="52"/>
  <c r="Y109" i="52" s="1"/>
  <c r="AI109" i="52"/>
  <c r="AO109" i="52" s="1"/>
  <c r="W109" i="52"/>
  <c r="AN108" i="52"/>
  <c r="AC108" i="52" s="1"/>
  <c r="AA108" i="52" s="1"/>
  <c r="AK108" i="52"/>
  <c r="AM108" i="52" s="1"/>
  <c r="AJ108" i="52"/>
  <c r="Y108" i="52" s="1"/>
  <c r="AI108" i="52"/>
  <c r="AO108" i="52" s="1"/>
  <c r="W108" i="52"/>
  <c r="AN107" i="52"/>
  <c r="AL107" i="52" s="1"/>
  <c r="AK107" i="52"/>
  <c r="AM107" i="52" s="1"/>
  <c r="AJ107" i="52"/>
  <c r="Y107" i="52" s="1"/>
  <c r="AI107" i="52"/>
  <c r="AO107" i="52" s="1"/>
  <c r="W107" i="52"/>
  <c r="K107" i="52"/>
  <c r="V104" i="52" s="1"/>
  <c r="AN106" i="52"/>
  <c r="AL106" i="52" s="1"/>
  <c r="AK106" i="52"/>
  <c r="Z106" i="52" s="1"/>
  <c r="AB106" i="52" s="1"/>
  <c r="AJ106" i="52"/>
  <c r="Y106" i="52" s="1"/>
  <c r="AI106" i="52"/>
  <c r="AO106" i="52" s="1"/>
  <c r="W106" i="52"/>
  <c r="AN105" i="52"/>
  <c r="AC105" i="52" s="1"/>
  <c r="AA105" i="52" s="1"/>
  <c r="AK105" i="52"/>
  <c r="AM105" i="52" s="1"/>
  <c r="AJ105" i="52"/>
  <c r="Y105" i="52" s="1"/>
  <c r="AI105" i="52"/>
  <c r="AO105" i="52" s="1"/>
  <c r="W105" i="52"/>
  <c r="AN104" i="52"/>
  <c r="AC104" i="52" s="1"/>
  <c r="AA104" i="52" s="1"/>
  <c r="AK104" i="52"/>
  <c r="AM104" i="52" s="1"/>
  <c r="AJ104" i="52"/>
  <c r="Y104" i="52" s="1"/>
  <c r="AI104" i="52"/>
  <c r="W104" i="52"/>
  <c r="AN103" i="52"/>
  <c r="AL103" i="52" s="1"/>
  <c r="AK103" i="52"/>
  <c r="AM103" i="52" s="1"/>
  <c r="AJ103" i="52"/>
  <c r="AI103" i="52"/>
  <c r="AO103" i="52" s="1"/>
  <c r="V103" i="52"/>
  <c r="X96" i="52"/>
  <c r="M91" i="52"/>
  <c r="G91" i="52"/>
  <c r="C91" i="52"/>
  <c r="M90" i="52"/>
  <c r="G90" i="52"/>
  <c r="C90" i="52"/>
  <c r="M89" i="52"/>
  <c r="G89" i="52"/>
  <c r="C89" i="52"/>
  <c r="M88" i="52"/>
  <c r="G88" i="52"/>
  <c r="C88" i="52"/>
  <c r="M87" i="52"/>
  <c r="G87" i="52"/>
  <c r="C87" i="52"/>
  <c r="M86" i="52"/>
  <c r="G86" i="52"/>
  <c r="C86" i="52"/>
  <c r="M85" i="52"/>
  <c r="G85" i="52"/>
  <c r="C85" i="52"/>
  <c r="M84" i="52"/>
  <c r="G84" i="52"/>
  <c r="C84" i="52"/>
  <c r="M83" i="52"/>
  <c r="G83" i="52"/>
  <c r="C83" i="52"/>
  <c r="M82" i="52"/>
  <c r="G82" i="52"/>
  <c r="C82" i="52"/>
  <c r="M81" i="52"/>
  <c r="G81" i="52"/>
  <c r="C81" i="52"/>
  <c r="M80" i="52"/>
  <c r="G80" i="52"/>
  <c r="C80" i="52"/>
  <c r="M79" i="52"/>
  <c r="G79" i="52"/>
  <c r="C79" i="52"/>
  <c r="M78" i="52"/>
  <c r="G78" i="52"/>
  <c r="C78" i="52"/>
  <c r="M77" i="52"/>
  <c r="G77" i="52"/>
  <c r="C77" i="52"/>
  <c r="M76" i="52"/>
  <c r="G76" i="52"/>
  <c r="C76" i="52"/>
  <c r="M75" i="52"/>
  <c r="G75" i="52"/>
  <c r="C75" i="52"/>
  <c r="E48" i="52"/>
  <c r="L40" i="52"/>
  <c r="K38" i="52"/>
  <c r="M33" i="52" s="1"/>
  <c r="Q36" i="52"/>
  <c r="Q35" i="52"/>
  <c r="Q34" i="52"/>
  <c r="Q33" i="52"/>
  <c r="Q32" i="52"/>
  <c r="Q31" i="52"/>
  <c r="Q30" i="52"/>
  <c r="Q29" i="52"/>
  <c r="Q28" i="52"/>
  <c r="Q27" i="52"/>
  <c r="Q26" i="52"/>
  <c r="Q25" i="52"/>
  <c r="Q24" i="52"/>
  <c r="Q23" i="52"/>
  <c r="Q22" i="52"/>
  <c r="AO157" i="51"/>
  <c r="AM157" i="51"/>
  <c r="AL157" i="51"/>
  <c r="AC157" i="51"/>
  <c r="AA157" i="51"/>
  <c r="Z157" i="51"/>
  <c r="AB157" i="51" s="1"/>
  <c r="Y157" i="51"/>
  <c r="X157" i="51"/>
  <c r="AD157" i="51" s="1"/>
  <c r="W157" i="51"/>
  <c r="AO156" i="51"/>
  <c r="AM156" i="51"/>
  <c r="AL156" i="51"/>
  <c r="AC156" i="51"/>
  <c r="AA156" i="51" s="1"/>
  <c r="Z156" i="51"/>
  <c r="AB156" i="51" s="1"/>
  <c r="Y156" i="51"/>
  <c r="X156" i="51"/>
  <c r="AD156" i="51" s="1"/>
  <c r="W156" i="51"/>
  <c r="AO155" i="51"/>
  <c r="AM155" i="51"/>
  <c r="AL155" i="51"/>
  <c r="AC155" i="51"/>
  <c r="AA155" i="51" s="1"/>
  <c r="Z155" i="51"/>
  <c r="AB155" i="51" s="1"/>
  <c r="Y155" i="51"/>
  <c r="X155" i="51"/>
  <c r="AD155" i="51" s="1"/>
  <c r="W155" i="51"/>
  <c r="AO154" i="51"/>
  <c r="AM154" i="51"/>
  <c r="AL154" i="51"/>
  <c r="AC154" i="51"/>
  <c r="AA154" i="51" s="1"/>
  <c r="Z154" i="51"/>
  <c r="AB154" i="51" s="1"/>
  <c r="Y154" i="51"/>
  <c r="X154" i="51"/>
  <c r="AD154" i="51" s="1"/>
  <c r="W154" i="51"/>
  <c r="AO153" i="51"/>
  <c r="AM153" i="51"/>
  <c r="AL153" i="51"/>
  <c r="AC153" i="51"/>
  <c r="AA153" i="51"/>
  <c r="Z153" i="51"/>
  <c r="AB153" i="51" s="1"/>
  <c r="Y153" i="51"/>
  <c r="X153" i="51"/>
  <c r="AD153" i="51" s="1"/>
  <c r="W153" i="51"/>
  <c r="AO152" i="51"/>
  <c r="AM152" i="51"/>
  <c r="AL152" i="51"/>
  <c r="AC152" i="51"/>
  <c r="AA152" i="51" s="1"/>
  <c r="Z152" i="51"/>
  <c r="AB152" i="51" s="1"/>
  <c r="Y152" i="51"/>
  <c r="X152" i="51"/>
  <c r="AD152" i="51" s="1"/>
  <c r="W152" i="51"/>
  <c r="AO151" i="51"/>
  <c r="AM151" i="51"/>
  <c r="AL151" i="51"/>
  <c r="AC151" i="51"/>
  <c r="AA151" i="51" s="1"/>
  <c r="Z151" i="51"/>
  <c r="AB151" i="51" s="1"/>
  <c r="Y151" i="51"/>
  <c r="X151" i="51"/>
  <c r="AD151" i="51" s="1"/>
  <c r="W151" i="51"/>
  <c r="AO150" i="51"/>
  <c r="AM150" i="51"/>
  <c r="AL150" i="51"/>
  <c r="AC150" i="51"/>
  <c r="AA150" i="51" s="1"/>
  <c r="Z150" i="51"/>
  <c r="AB150" i="51" s="1"/>
  <c r="Y150" i="51"/>
  <c r="X150" i="51"/>
  <c r="AD150" i="51" s="1"/>
  <c r="W150" i="51"/>
  <c r="AO149" i="51"/>
  <c r="AM149" i="51"/>
  <c r="AL149" i="51"/>
  <c r="AC149" i="51"/>
  <c r="AA149" i="51" s="1"/>
  <c r="Z149" i="51"/>
  <c r="AB149" i="51" s="1"/>
  <c r="Y149" i="51"/>
  <c r="X149" i="51"/>
  <c r="AD149" i="51" s="1"/>
  <c r="W149" i="51"/>
  <c r="AO148" i="51"/>
  <c r="AM148" i="51"/>
  <c r="AL148" i="51"/>
  <c r="AC148" i="51"/>
  <c r="AA148" i="51" s="1"/>
  <c r="Z148" i="51"/>
  <c r="AB148" i="51" s="1"/>
  <c r="Y148" i="51"/>
  <c r="X148" i="51"/>
  <c r="AD148" i="51" s="1"/>
  <c r="W148" i="51"/>
  <c r="AO147" i="51"/>
  <c r="AM147" i="51"/>
  <c r="AL147" i="51"/>
  <c r="AC147" i="51"/>
  <c r="AA147" i="51" s="1"/>
  <c r="Z147" i="51"/>
  <c r="AB147" i="51" s="1"/>
  <c r="Y147" i="51"/>
  <c r="X147" i="51"/>
  <c r="AD147" i="51" s="1"/>
  <c r="W147" i="51"/>
  <c r="AO146" i="51"/>
  <c r="AM146" i="51"/>
  <c r="AL146" i="51"/>
  <c r="AC146" i="51"/>
  <c r="AA146" i="51" s="1"/>
  <c r="Z146" i="51"/>
  <c r="AB146" i="51" s="1"/>
  <c r="Y146" i="51"/>
  <c r="X146" i="51"/>
  <c r="AD146" i="51" s="1"/>
  <c r="W146" i="51"/>
  <c r="AO145" i="51"/>
  <c r="AM145" i="51"/>
  <c r="AL145" i="51"/>
  <c r="AC145" i="51"/>
  <c r="AA145" i="51" s="1"/>
  <c r="Z145" i="51"/>
  <c r="AB145" i="51" s="1"/>
  <c r="Y145" i="51"/>
  <c r="X145" i="51"/>
  <c r="AD145" i="51" s="1"/>
  <c r="W145" i="51"/>
  <c r="AO144" i="51"/>
  <c r="AM144" i="51"/>
  <c r="AL144" i="51"/>
  <c r="AC144" i="51"/>
  <c r="AA144" i="51" s="1"/>
  <c r="Z144" i="51"/>
  <c r="AB144" i="51" s="1"/>
  <c r="Y144" i="51"/>
  <c r="X144" i="51"/>
  <c r="AD144" i="51" s="1"/>
  <c r="W144" i="51"/>
  <c r="AO143" i="51"/>
  <c r="AM143" i="51"/>
  <c r="AL143" i="51"/>
  <c r="AC143" i="51"/>
  <c r="AA143" i="51" s="1"/>
  <c r="Z143" i="51"/>
  <c r="AB143" i="51" s="1"/>
  <c r="Y143" i="51"/>
  <c r="X143" i="51"/>
  <c r="AD143" i="51" s="1"/>
  <c r="W143" i="51"/>
  <c r="AO142" i="51"/>
  <c r="AM142" i="51"/>
  <c r="AL142" i="51"/>
  <c r="AC142" i="51"/>
  <c r="AA142" i="51" s="1"/>
  <c r="Z142" i="51"/>
  <c r="AB142" i="51" s="1"/>
  <c r="Y142" i="51"/>
  <c r="X142" i="51"/>
  <c r="AD142" i="51" s="1"/>
  <c r="W142" i="51"/>
  <c r="AO141" i="51"/>
  <c r="AM141" i="51"/>
  <c r="AL141" i="51"/>
  <c r="AC141" i="51"/>
  <c r="AA141" i="51" s="1"/>
  <c r="Z141" i="51"/>
  <c r="AB141" i="51" s="1"/>
  <c r="Y141" i="51"/>
  <c r="X141" i="51"/>
  <c r="AD141" i="51" s="1"/>
  <c r="W141" i="51"/>
  <c r="AO140" i="51"/>
  <c r="AM140" i="51"/>
  <c r="AL140" i="51"/>
  <c r="AC140" i="51"/>
  <c r="AA140" i="51" s="1"/>
  <c r="Z140" i="51"/>
  <c r="AB140" i="51" s="1"/>
  <c r="Y140" i="51"/>
  <c r="X140" i="51"/>
  <c r="AD140" i="51" s="1"/>
  <c r="W140" i="51"/>
  <c r="AO139" i="51"/>
  <c r="AM139" i="51"/>
  <c r="AL139" i="51"/>
  <c r="AC139" i="51"/>
  <c r="AA139" i="51" s="1"/>
  <c r="Z139" i="51"/>
  <c r="AB139" i="51" s="1"/>
  <c r="Y139" i="51"/>
  <c r="X139" i="51"/>
  <c r="AD139" i="51" s="1"/>
  <c r="W139" i="51"/>
  <c r="AO138" i="51"/>
  <c r="AM138" i="51"/>
  <c r="AL138" i="51"/>
  <c r="AC138" i="51"/>
  <c r="AA138" i="51" s="1"/>
  <c r="Z138" i="51"/>
  <c r="AB138" i="51" s="1"/>
  <c r="Y138" i="51"/>
  <c r="X138" i="51"/>
  <c r="AD138" i="51" s="1"/>
  <c r="W138" i="51"/>
  <c r="AO137" i="51"/>
  <c r="AM137" i="51"/>
  <c r="AL137" i="51"/>
  <c r="AC137" i="51"/>
  <c r="AA137" i="51" s="1"/>
  <c r="Z137" i="51"/>
  <c r="AB137" i="51" s="1"/>
  <c r="Y137" i="51"/>
  <c r="X137" i="51"/>
  <c r="AD137" i="51" s="1"/>
  <c r="W137" i="51"/>
  <c r="AO136" i="51"/>
  <c r="AM136" i="51"/>
  <c r="AL136" i="51"/>
  <c r="AC136" i="51"/>
  <c r="AA136" i="51" s="1"/>
  <c r="Z136" i="51"/>
  <c r="AB136" i="51" s="1"/>
  <c r="Y136" i="51"/>
  <c r="X136" i="51"/>
  <c r="AD136" i="51" s="1"/>
  <c r="W136" i="51"/>
  <c r="AO135" i="51"/>
  <c r="AM135" i="51"/>
  <c r="AL135" i="51"/>
  <c r="AC135" i="51"/>
  <c r="AA135" i="51" s="1"/>
  <c r="Z135" i="51"/>
  <c r="AB135" i="51" s="1"/>
  <c r="Y135" i="51"/>
  <c r="X135" i="51"/>
  <c r="AD135" i="51" s="1"/>
  <c r="W135" i="51"/>
  <c r="AO134" i="51"/>
  <c r="AM134" i="51"/>
  <c r="AL134" i="51"/>
  <c r="AC134" i="51"/>
  <c r="AA134" i="51" s="1"/>
  <c r="Z134" i="51"/>
  <c r="AB134" i="51" s="1"/>
  <c r="Y134" i="51"/>
  <c r="X134" i="51"/>
  <c r="AD134" i="51" s="1"/>
  <c r="W134" i="51"/>
  <c r="AO133" i="51"/>
  <c r="AM133" i="51"/>
  <c r="AL133" i="51"/>
  <c r="AC133" i="51"/>
  <c r="AA133" i="51" s="1"/>
  <c r="Z133" i="51"/>
  <c r="AB133" i="51" s="1"/>
  <c r="Y133" i="51"/>
  <c r="X133" i="51"/>
  <c r="AD133" i="51" s="1"/>
  <c r="W133" i="51"/>
  <c r="AO132" i="51"/>
  <c r="AM132" i="51"/>
  <c r="AL132" i="51"/>
  <c r="AC132" i="51"/>
  <c r="AA132" i="51" s="1"/>
  <c r="Z132" i="51"/>
  <c r="AB132" i="51" s="1"/>
  <c r="Y132" i="51"/>
  <c r="X132" i="51"/>
  <c r="AD132" i="51" s="1"/>
  <c r="W132" i="51"/>
  <c r="AO131" i="51"/>
  <c r="AM131" i="51"/>
  <c r="AL131" i="51"/>
  <c r="AC131" i="51"/>
  <c r="AA131" i="51" s="1"/>
  <c r="Z131" i="51"/>
  <c r="AB131" i="51" s="1"/>
  <c r="Y131" i="51"/>
  <c r="X131" i="51"/>
  <c r="AD131" i="51" s="1"/>
  <c r="W131" i="51"/>
  <c r="AO130" i="51"/>
  <c r="AM130" i="51"/>
  <c r="AL130" i="51"/>
  <c r="AC130" i="51"/>
  <c r="AA130" i="51" s="1"/>
  <c r="Z130" i="51"/>
  <c r="AB130" i="51" s="1"/>
  <c r="Y130" i="51"/>
  <c r="X130" i="51"/>
  <c r="AD130" i="51" s="1"/>
  <c r="W130" i="51"/>
  <c r="AO129" i="51"/>
  <c r="AM129" i="51"/>
  <c r="AL129" i="51"/>
  <c r="AC129" i="51"/>
  <c r="AA129" i="51" s="1"/>
  <c r="Z129" i="51"/>
  <c r="AB129" i="51" s="1"/>
  <c r="Y129" i="51"/>
  <c r="X129" i="51"/>
  <c r="AD129" i="51" s="1"/>
  <c r="W129" i="51"/>
  <c r="AO128" i="51"/>
  <c r="AM128" i="51"/>
  <c r="AL128" i="51"/>
  <c r="AC128" i="51"/>
  <c r="AA128" i="51" s="1"/>
  <c r="Z128" i="51"/>
  <c r="AB128" i="51" s="1"/>
  <c r="Y128" i="51"/>
  <c r="X128" i="51"/>
  <c r="AD128" i="51" s="1"/>
  <c r="W128" i="51"/>
  <c r="AO127" i="51"/>
  <c r="AM127" i="51"/>
  <c r="AL127" i="51"/>
  <c r="AC127" i="51"/>
  <c r="AA127" i="51" s="1"/>
  <c r="Z127" i="51"/>
  <c r="AB127" i="51" s="1"/>
  <c r="Y127" i="51"/>
  <c r="X127" i="51"/>
  <c r="AD127" i="51" s="1"/>
  <c r="W127" i="51"/>
  <c r="AO126" i="51"/>
  <c r="AM126" i="51"/>
  <c r="AL126" i="51"/>
  <c r="AC126" i="51"/>
  <c r="AA126" i="51" s="1"/>
  <c r="Z126" i="51"/>
  <c r="AB126" i="51" s="1"/>
  <c r="Y126" i="51"/>
  <c r="X126" i="51"/>
  <c r="AD126" i="51" s="1"/>
  <c r="W126" i="51"/>
  <c r="AO125" i="51"/>
  <c r="AM125" i="51"/>
  <c r="AL125" i="51"/>
  <c r="AC125" i="51"/>
  <c r="AA125" i="51" s="1"/>
  <c r="Z125" i="51"/>
  <c r="AB125" i="51" s="1"/>
  <c r="Y125" i="51"/>
  <c r="X125" i="51"/>
  <c r="AD125" i="51" s="1"/>
  <c r="W125" i="51"/>
  <c r="AO124" i="51"/>
  <c r="AM124" i="51"/>
  <c r="AL124" i="51"/>
  <c r="AC124" i="51"/>
  <c r="AA124" i="51" s="1"/>
  <c r="Z124" i="51"/>
  <c r="AB124" i="51" s="1"/>
  <c r="Y124" i="51"/>
  <c r="X124" i="51"/>
  <c r="AD124" i="51" s="1"/>
  <c r="W124" i="51"/>
  <c r="AO123" i="51"/>
  <c r="AM123" i="51"/>
  <c r="AL123" i="51"/>
  <c r="AC123" i="51"/>
  <c r="AA123" i="51" s="1"/>
  <c r="Z123" i="51"/>
  <c r="AB123" i="51" s="1"/>
  <c r="Y123" i="51"/>
  <c r="X123" i="51"/>
  <c r="AD123" i="51" s="1"/>
  <c r="W123" i="51"/>
  <c r="AO122" i="51"/>
  <c r="AM122" i="51"/>
  <c r="AL122" i="51"/>
  <c r="AC122" i="51"/>
  <c r="AA122" i="51" s="1"/>
  <c r="Z122" i="51"/>
  <c r="AB122" i="51" s="1"/>
  <c r="Y122" i="51"/>
  <c r="X122" i="51"/>
  <c r="AD122" i="51" s="1"/>
  <c r="W122" i="51"/>
  <c r="AO121" i="51"/>
  <c r="AM121" i="51"/>
  <c r="AL121" i="51"/>
  <c r="AC121" i="51"/>
  <c r="AA121" i="51" s="1"/>
  <c r="Z121" i="51"/>
  <c r="AB121" i="51" s="1"/>
  <c r="Y121" i="51"/>
  <c r="X121" i="51"/>
  <c r="AD121" i="51" s="1"/>
  <c r="W121" i="51"/>
  <c r="AO120" i="51"/>
  <c r="AM120" i="51"/>
  <c r="AL120" i="51"/>
  <c r="AC120" i="51"/>
  <c r="AA120" i="51" s="1"/>
  <c r="Z120" i="51"/>
  <c r="AB120" i="51" s="1"/>
  <c r="Y120" i="51"/>
  <c r="X120" i="51"/>
  <c r="AD120" i="51" s="1"/>
  <c r="W120" i="51"/>
  <c r="AO119" i="51"/>
  <c r="AM119" i="51"/>
  <c r="AL119" i="51"/>
  <c r="AC119" i="51"/>
  <c r="AA119" i="51" s="1"/>
  <c r="Z119" i="51"/>
  <c r="AB119" i="51" s="1"/>
  <c r="Y119" i="51"/>
  <c r="X119" i="51"/>
  <c r="AD119" i="51" s="1"/>
  <c r="W119" i="51"/>
  <c r="AN97" i="51"/>
  <c r="AC97" i="51" s="1"/>
  <c r="AA97" i="51" s="1"/>
  <c r="AK97" i="51"/>
  <c r="Z97" i="51" s="1"/>
  <c r="AB97" i="51" s="1"/>
  <c r="AJ97" i="51"/>
  <c r="Y97" i="51" s="1"/>
  <c r="AI97" i="51"/>
  <c r="W97" i="51"/>
  <c r="T97" i="51"/>
  <c r="AN96" i="51"/>
  <c r="AC96" i="51" s="1"/>
  <c r="AA96" i="51" s="1"/>
  <c r="AK96" i="51"/>
  <c r="Z96" i="51" s="1"/>
  <c r="AB96" i="51" s="1"/>
  <c r="AJ96" i="51"/>
  <c r="Y96" i="51" s="1"/>
  <c r="AI96" i="51"/>
  <c r="X96" i="51" s="1"/>
  <c r="AD96" i="51" s="1"/>
  <c r="W96" i="51"/>
  <c r="AN95" i="51"/>
  <c r="AL95" i="51" s="1"/>
  <c r="AK95" i="51"/>
  <c r="Z95" i="51" s="1"/>
  <c r="AB95" i="51" s="1"/>
  <c r="AJ95" i="51"/>
  <c r="Y95" i="51" s="1"/>
  <c r="AI95" i="51"/>
  <c r="X95" i="51" s="1"/>
  <c r="AD95" i="51" s="1"/>
  <c r="W95" i="51"/>
  <c r="AN94" i="51"/>
  <c r="AL94" i="51" s="1"/>
  <c r="AK94" i="51"/>
  <c r="AJ94" i="51"/>
  <c r="Y94" i="51" s="1"/>
  <c r="AI94" i="51"/>
  <c r="AO94" i="51" s="1"/>
  <c r="W94" i="51"/>
  <c r="AN93" i="51"/>
  <c r="AK93" i="51"/>
  <c r="AJ93" i="51"/>
  <c r="Y93" i="51" s="1"/>
  <c r="AI93" i="51"/>
  <c r="AO93" i="51" s="1"/>
  <c r="W93" i="51"/>
  <c r="AN92" i="51"/>
  <c r="AC92" i="51" s="1"/>
  <c r="AA92" i="51" s="1"/>
  <c r="AK92" i="51"/>
  <c r="AM92" i="51" s="1"/>
  <c r="AJ92" i="51"/>
  <c r="Y92" i="51" s="1"/>
  <c r="AI92" i="51"/>
  <c r="X92" i="51" s="1"/>
  <c r="AD92" i="51" s="1"/>
  <c r="W92" i="51"/>
  <c r="AN91" i="51"/>
  <c r="AL91" i="51" s="1"/>
  <c r="AK91" i="51"/>
  <c r="AM91" i="51" s="1"/>
  <c r="AJ91" i="51"/>
  <c r="Y91" i="51" s="1"/>
  <c r="AI91" i="51"/>
  <c r="W91" i="51"/>
  <c r="AN90" i="51"/>
  <c r="AL90" i="51" s="1"/>
  <c r="AK90" i="51"/>
  <c r="Z90" i="51" s="1"/>
  <c r="AB90" i="51" s="1"/>
  <c r="AJ90" i="51"/>
  <c r="Y90" i="51" s="1"/>
  <c r="AI90" i="51"/>
  <c r="W90" i="51"/>
  <c r="AN89" i="51"/>
  <c r="AC89" i="51" s="1"/>
  <c r="AA89" i="51" s="1"/>
  <c r="AK89" i="51"/>
  <c r="Z89" i="51" s="1"/>
  <c r="AB89" i="51" s="1"/>
  <c r="AJ89" i="51"/>
  <c r="Y89" i="51" s="1"/>
  <c r="AI89" i="51"/>
  <c r="X89" i="51" s="1"/>
  <c r="AD89" i="51" s="1"/>
  <c r="W89" i="51"/>
  <c r="AN88" i="51"/>
  <c r="AC88" i="51" s="1"/>
  <c r="AA88" i="51" s="1"/>
  <c r="AK88" i="51"/>
  <c r="Z88" i="51" s="1"/>
  <c r="AB88" i="51" s="1"/>
  <c r="AJ88" i="51"/>
  <c r="Y88" i="51" s="1"/>
  <c r="AI88" i="51"/>
  <c r="X88" i="51" s="1"/>
  <c r="AD88" i="51" s="1"/>
  <c r="W88" i="51"/>
  <c r="AN87" i="51"/>
  <c r="AC87" i="51" s="1"/>
  <c r="AA87" i="51" s="1"/>
  <c r="AK87" i="51"/>
  <c r="AJ87" i="51"/>
  <c r="Y87" i="51" s="1"/>
  <c r="AI87" i="51"/>
  <c r="AO87" i="51" s="1"/>
  <c r="W87" i="51"/>
  <c r="AN86" i="51"/>
  <c r="AK86" i="51"/>
  <c r="AJ86" i="51"/>
  <c r="Y86" i="51" s="1"/>
  <c r="AI86" i="51"/>
  <c r="AO86" i="51" s="1"/>
  <c r="W86" i="51"/>
  <c r="AN85" i="51"/>
  <c r="AC85" i="51" s="1"/>
  <c r="AA85" i="51" s="1"/>
  <c r="AK85" i="51"/>
  <c r="Z85" i="51" s="1"/>
  <c r="AB85" i="51" s="1"/>
  <c r="AJ85" i="51"/>
  <c r="Y85" i="51" s="1"/>
  <c r="AI85" i="51"/>
  <c r="X85" i="51" s="1"/>
  <c r="AD85" i="51" s="1"/>
  <c r="W85" i="51"/>
  <c r="AN84" i="51"/>
  <c r="AC84" i="51" s="1"/>
  <c r="AA84" i="51" s="1"/>
  <c r="AK84" i="51"/>
  <c r="Z84" i="51" s="1"/>
  <c r="AB84" i="51" s="1"/>
  <c r="AJ84" i="51"/>
  <c r="Y84" i="51" s="1"/>
  <c r="AI84" i="51"/>
  <c r="X84" i="51" s="1"/>
  <c r="AD84" i="51" s="1"/>
  <c r="W84" i="51"/>
  <c r="AN83" i="51"/>
  <c r="AC83" i="51" s="1"/>
  <c r="AA83" i="51" s="1"/>
  <c r="AK83" i="51"/>
  <c r="Z83" i="51" s="1"/>
  <c r="AB83" i="51" s="1"/>
  <c r="AJ83" i="51"/>
  <c r="Y83" i="51" s="1"/>
  <c r="AI83" i="51"/>
  <c r="W83" i="51"/>
  <c r="AN82" i="51"/>
  <c r="AC82" i="51" s="1"/>
  <c r="AA82" i="51" s="1"/>
  <c r="AK82" i="51"/>
  <c r="AJ82" i="51"/>
  <c r="Y82" i="51" s="1"/>
  <c r="AI82" i="51"/>
  <c r="AO82" i="51" s="1"/>
  <c r="W82" i="51"/>
  <c r="AN81" i="51"/>
  <c r="AL81" i="51" s="1"/>
  <c r="AK81" i="51"/>
  <c r="AM81" i="51" s="1"/>
  <c r="AJ81" i="51"/>
  <c r="Y81" i="51" s="1"/>
  <c r="AI81" i="51"/>
  <c r="AO81" i="51" s="1"/>
  <c r="X81" i="51"/>
  <c r="AD81" i="51" s="1"/>
  <c r="W81" i="51"/>
  <c r="K81" i="51"/>
  <c r="AN80" i="51"/>
  <c r="AC80" i="51" s="1"/>
  <c r="AA80" i="51" s="1"/>
  <c r="AK80" i="51"/>
  <c r="Z80" i="51" s="1"/>
  <c r="AB80" i="51" s="1"/>
  <c r="AJ80" i="51"/>
  <c r="Y80" i="51" s="1"/>
  <c r="AI80" i="51"/>
  <c r="W80" i="51"/>
  <c r="AN79" i="51"/>
  <c r="AC79" i="51" s="1"/>
  <c r="AA79" i="51" s="1"/>
  <c r="AK79" i="51"/>
  <c r="AM79" i="51" s="1"/>
  <c r="AJ79" i="51"/>
  <c r="Y79" i="51" s="1"/>
  <c r="AI79" i="51"/>
  <c r="X79" i="51" s="1"/>
  <c r="AD79" i="51" s="1"/>
  <c r="Z79" i="51"/>
  <c r="AB79" i="51" s="1"/>
  <c r="W79" i="51"/>
  <c r="AN78" i="51"/>
  <c r="AL78" i="51" s="1"/>
  <c r="AK78" i="51"/>
  <c r="AM78" i="51" s="1"/>
  <c r="AJ78" i="51"/>
  <c r="Y78" i="51" s="1"/>
  <c r="AI78" i="51"/>
  <c r="W78" i="51"/>
  <c r="V78" i="51"/>
  <c r="AN77" i="51"/>
  <c r="AL77" i="51" s="1"/>
  <c r="AK77" i="51"/>
  <c r="AM77" i="51" s="1"/>
  <c r="AJ77" i="51"/>
  <c r="AI77" i="51"/>
  <c r="AO77" i="51" s="1"/>
  <c r="V77" i="51"/>
  <c r="AA71" i="51"/>
  <c r="AA70" i="51"/>
  <c r="X70" i="51"/>
  <c r="M65" i="51"/>
  <c r="G65" i="51"/>
  <c r="C65" i="51"/>
  <c r="M64" i="51"/>
  <c r="G64" i="51"/>
  <c r="C64" i="51"/>
  <c r="M63" i="51"/>
  <c r="G63" i="51"/>
  <c r="C63" i="51"/>
  <c r="M62" i="51"/>
  <c r="G62" i="51"/>
  <c r="C62" i="51"/>
  <c r="M61" i="51"/>
  <c r="G61" i="51"/>
  <c r="C61" i="51"/>
  <c r="M60" i="51"/>
  <c r="G60" i="51"/>
  <c r="C60" i="51"/>
  <c r="M59" i="51"/>
  <c r="G59" i="51"/>
  <c r="C59" i="51"/>
  <c r="M58" i="51"/>
  <c r="G58" i="51"/>
  <c r="C58" i="51"/>
  <c r="M57" i="51"/>
  <c r="G57" i="51"/>
  <c r="C57" i="51"/>
  <c r="M56" i="51"/>
  <c r="G56" i="51"/>
  <c r="C56" i="51"/>
  <c r="M55" i="51"/>
  <c r="G55" i="51"/>
  <c r="C55" i="51"/>
  <c r="M54" i="51"/>
  <c r="G54" i="51"/>
  <c r="C54" i="51"/>
  <c r="M53" i="51"/>
  <c r="G53" i="51"/>
  <c r="C53" i="51"/>
  <c r="M52" i="51"/>
  <c r="G52" i="51"/>
  <c r="C52" i="51"/>
  <c r="M51" i="51"/>
  <c r="G51" i="51"/>
  <c r="C51" i="51"/>
  <c r="M50" i="51"/>
  <c r="G50" i="51"/>
  <c r="C50" i="51"/>
  <c r="M49" i="51"/>
  <c r="G49" i="51"/>
  <c r="C49" i="51"/>
  <c r="E22" i="51"/>
  <c r="L16" i="51"/>
  <c r="L74" i="51" s="1"/>
  <c r="AO144" i="50"/>
  <c r="AM144" i="50"/>
  <c r="AL144" i="50"/>
  <c r="AC144" i="50"/>
  <c r="AA144" i="50"/>
  <c r="Z144" i="50"/>
  <c r="AB144" i="50" s="1"/>
  <c r="Y144" i="50"/>
  <c r="X144" i="50"/>
  <c r="AD144" i="50" s="1"/>
  <c r="W144" i="50"/>
  <c r="AO143" i="50"/>
  <c r="AM143" i="50"/>
  <c r="AL143" i="50"/>
  <c r="AC143" i="50"/>
  <c r="AA143" i="50"/>
  <c r="Z143" i="50"/>
  <c r="AB143" i="50" s="1"/>
  <c r="Y143" i="50"/>
  <c r="X143" i="50"/>
  <c r="AD143" i="50" s="1"/>
  <c r="W143" i="50"/>
  <c r="AO142" i="50"/>
  <c r="AM142" i="50"/>
  <c r="AL142" i="50"/>
  <c r="AC142" i="50"/>
  <c r="AA142" i="50" s="1"/>
  <c r="Z142" i="50"/>
  <c r="AB142" i="50" s="1"/>
  <c r="Y142" i="50"/>
  <c r="X142" i="50"/>
  <c r="AD142" i="50" s="1"/>
  <c r="W142" i="50"/>
  <c r="AO141" i="50"/>
  <c r="AM141" i="50"/>
  <c r="AL141" i="50"/>
  <c r="AC141" i="50"/>
  <c r="AA141" i="50" s="1"/>
  <c r="Z141" i="50"/>
  <c r="AB141" i="50" s="1"/>
  <c r="Y141" i="50"/>
  <c r="X141" i="50"/>
  <c r="AD141" i="50" s="1"/>
  <c r="W141" i="50"/>
  <c r="AO140" i="50"/>
  <c r="AM140" i="50"/>
  <c r="AL140" i="50"/>
  <c r="AD140" i="50"/>
  <c r="AC140" i="50"/>
  <c r="AA140" i="50"/>
  <c r="Z140" i="50"/>
  <c r="AB140" i="50" s="1"/>
  <c r="Y140" i="50"/>
  <c r="X140" i="50"/>
  <c r="W140" i="50"/>
  <c r="AO139" i="50"/>
  <c r="AM139" i="50"/>
  <c r="AL139" i="50"/>
  <c r="AC139" i="50"/>
  <c r="AA139" i="50" s="1"/>
  <c r="Z139" i="50"/>
  <c r="AB139" i="50" s="1"/>
  <c r="Y139" i="50"/>
  <c r="X139" i="50"/>
  <c r="AD139" i="50" s="1"/>
  <c r="W139" i="50"/>
  <c r="AO138" i="50"/>
  <c r="AM138" i="50"/>
  <c r="AL138" i="50"/>
  <c r="AC138" i="50"/>
  <c r="AA138" i="50" s="1"/>
  <c r="Z138" i="50"/>
  <c r="AB138" i="50" s="1"/>
  <c r="Y138" i="50"/>
  <c r="X138" i="50"/>
  <c r="AD138" i="50" s="1"/>
  <c r="W138" i="50"/>
  <c r="AO137" i="50"/>
  <c r="AM137" i="50"/>
  <c r="AL137" i="50"/>
  <c r="AC137" i="50"/>
  <c r="AA137" i="50"/>
  <c r="Z137" i="50"/>
  <c r="AB137" i="50" s="1"/>
  <c r="Y137" i="50"/>
  <c r="X137" i="50"/>
  <c r="AD137" i="50" s="1"/>
  <c r="W137" i="50"/>
  <c r="AO136" i="50"/>
  <c r="AM136" i="50"/>
  <c r="AL136" i="50"/>
  <c r="AC136" i="50"/>
  <c r="AA136" i="50" s="1"/>
  <c r="Z136" i="50"/>
  <c r="AB136" i="50" s="1"/>
  <c r="Y136" i="50"/>
  <c r="X136" i="50"/>
  <c r="AD136" i="50" s="1"/>
  <c r="W136" i="50"/>
  <c r="AO135" i="50"/>
  <c r="AM135" i="50"/>
  <c r="AL135" i="50"/>
  <c r="AC135" i="50"/>
  <c r="AA135" i="50"/>
  <c r="Z135" i="50"/>
  <c r="AB135" i="50" s="1"/>
  <c r="Y135" i="50"/>
  <c r="X135" i="50"/>
  <c r="AD135" i="50" s="1"/>
  <c r="W135" i="50"/>
  <c r="AO134" i="50"/>
  <c r="AM134" i="50"/>
  <c r="AL134" i="50"/>
  <c r="AC134" i="50"/>
  <c r="AA134" i="50" s="1"/>
  <c r="Z134" i="50"/>
  <c r="AB134" i="50" s="1"/>
  <c r="Y134" i="50"/>
  <c r="X134" i="50"/>
  <c r="AD134" i="50" s="1"/>
  <c r="W134" i="50"/>
  <c r="AO133" i="50"/>
  <c r="AM133" i="50"/>
  <c r="AL133" i="50"/>
  <c r="AC133" i="50"/>
  <c r="AA133" i="50"/>
  <c r="Z133" i="50"/>
  <c r="AB133" i="50" s="1"/>
  <c r="Y133" i="50"/>
  <c r="X133" i="50"/>
  <c r="AD133" i="50" s="1"/>
  <c r="W133" i="50"/>
  <c r="AO132" i="50"/>
  <c r="AM132" i="50"/>
  <c r="AL132" i="50"/>
  <c r="AC132" i="50"/>
  <c r="AA132" i="50"/>
  <c r="Z132" i="50"/>
  <c r="AB132" i="50" s="1"/>
  <c r="Y132" i="50"/>
  <c r="X132" i="50"/>
  <c r="AD132" i="50" s="1"/>
  <c r="W132" i="50"/>
  <c r="AO131" i="50"/>
  <c r="AM131" i="50"/>
  <c r="AL131" i="50"/>
  <c r="AC131" i="50"/>
  <c r="AA131" i="50" s="1"/>
  <c r="Z131" i="50"/>
  <c r="AB131" i="50" s="1"/>
  <c r="Y131" i="50"/>
  <c r="X131" i="50"/>
  <c r="AD131" i="50" s="1"/>
  <c r="W131" i="50"/>
  <c r="AO130" i="50"/>
  <c r="AM130" i="50"/>
  <c r="AL130" i="50"/>
  <c r="AC130" i="50"/>
  <c r="AA130" i="50"/>
  <c r="Z130" i="50"/>
  <c r="AB130" i="50" s="1"/>
  <c r="Y130" i="50"/>
  <c r="X130" i="50"/>
  <c r="AD130" i="50" s="1"/>
  <c r="W130" i="50"/>
  <c r="AO129" i="50"/>
  <c r="AM129" i="50"/>
  <c r="AL129" i="50"/>
  <c r="AC129" i="50"/>
  <c r="AA129" i="50" s="1"/>
  <c r="Z129" i="50"/>
  <c r="AB129" i="50" s="1"/>
  <c r="Y129" i="50"/>
  <c r="X129" i="50"/>
  <c r="AD129" i="50" s="1"/>
  <c r="W129" i="50"/>
  <c r="AO128" i="50"/>
  <c r="AM128" i="50"/>
  <c r="AL128" i="50"/>
  <c r="AC128" i="50"/>
  <c r="AA128" i="50"/>
  <c r="Z128" i="50"/>
  <c r="AB128" i="50" s="1"/>
  <c r="Y128" i="50"/>
  <c r="X128" i="50"/>
  <c r="AD128" i="50" s="1"/>
  <c r="W128" i="50"/>
  <c r="AO127" i="50"/>
  <c r="AM127" i="50"/>
  <c r="AL127" i="50"/>
  <c r="AC127" i="50"/>
  <c r="AA127" i="50" s="1"/>
  <c r="Z127" i="50"/>
  <c r="AB127" i="50" s="1"/>
  <c r="Y127" i="50"/>
  <c r="X127" i="50"/>
  <c r="AD127" i="50" s="1"/>
  <c r="W127" i="50"/>
  <c r="AO126" i="50"/>
  <c r="AM126" i="50"/>
  <c r="AL126" i="50"/>
  <c r="AD126" i="50"/>
  <c r="AC126" i="50"/>
  <c r="AA126" i="50" s="1"/>
  <c r="Z126" i="50"/>
  <c r="AB126" i="50" s="1"/>
  <c r="Y126" i="50"/>
  <c r="X126" i="50"/>
  <c r="W126" i="50"/>
  <c r="AO125" i="50"/>
  <c r="AM125" i="50"/>
  <c r="AL125" i="50"/>
  <c r="AD125" i="50"/>
  <c r="AC125" i="50"/>
  <c r="AA125" i="50"/>
  <c r="Z125" i="50"/>
  <c r="AB125" i="50" s="1"/>
  <c r="Y125" i="50"/>
  <c r="X125" i="50"/>
  <c r="W125" i="50"/>
  <c r="AO124" i="50"/>
  <c r="AM124" i="50"/>
  <c r="AL124" i="50"/>
  <c r="AC124" i="50"/>
  <c r="AA124" i="50" s="1"/>
  <c r="Z124" i="50"/>
  <c r="AB124" i="50" s="1"/>
  <c r="Y124" i="50"/>
  <c r="X124" i="50"/>
  <c r="AD124" i="50" s="1"/>
  <c r="W124" i="50"/>
  <c r="AO123" i="50"/>
  <c r="AM123" i="50"/>
  <c r="AL123" i="50"/>
  <c r="AC123" i="50"/>
  <c r="AA123" i="50" s="1"/>
  <c r="Z123" i="50"/>
  <c r="AB123" i="50" s="1"/>
  <c r="Y123" i="50"/>
  <c r="X123" i="50"/>
  <c r="AD123" i="50" s="1"/>
  <c r="W123" i="50"/>
  <c r="AO122" i="50"/>
  <c r="AM122" i="50"/>
  <c r="AL122" i="50"/>
  <c r="AC122" i="50"/>
  <c r="AA122" i="50" s="1"/>
  <c r="Z122" i="50"/>
  <c r="AB122" i="50" s="1"/>
  <c r="Y122" i="50"/>
  <c r="X122" i="50"/>
  <c r="AD122" i="50" s="1"/>
  <c r="W122" i="50"/>
  <c r="AO121" i="50"/>
  <c r="AM121" i="50"/>
  <c r="AL121" i="50"/>
  <c r="AC121" i="50"/>
  <c r="AA121" i="50" s="1"/>
  <c r="Z121" i="50"/>
  <c r="AB121" i="50" s="1"/>
  <c r="Y121" i="50"/>
  <c r="X121" i="50"/>
  <c r="AD121" i="50" s="1"/>
  <c r="W121" i="50"/>
  <c r="AO120" i="50"/>
  <c r="AM120" i="50"/>
  <c r="AL120" i="50"/>
  <c r="AC120" i="50"/>
  <c r="AA120" i="50"/>
  <c r="Z120" i="50"/>
  <c r="AB120" i="50" s="1"/>
  <c r="Y120" i="50"/>
  <c r="X120" i="50"/>
  <c r="AD120" i="50" s="1"/>
  <c r="W120" i="50"/>
  <c r="AO119" i="50"/>
  <c r="AM119" i="50"/>
  <c r="AL119" i="50"/>
  <c r="AC119" i="50"/>
  <c r="AA119" i="50" s="1"/>
  <c r="Z119" i="50"/>
  <c r="AB119" i="50" s="1"/>
  <c r="Y119" i="50"/>
  <c r="X119" i="50"/>
  <c r="AD119" i="50" s="1"/>
  <c r="W119" i="50"/>
  <c r="AO118" i="50"/>
  <c r="AM118" i="50"/>
  <c r="AL118" i="50"/>
  <c r="AC118" i="50"/>
  <c r="AA118" i="50"/>
  <c r="Z118" i="50"/>
  <c r="AB118" i="50" s="1"/>
  <c r="Y118" i="50"/>
  <c r="X118" i="50"/>
  <c r="AD118" i="50" s="1"/>
  <c r="W118" i="50"/>
  <c r="AO117" i="50"/>
  <c r="AM117" i="50"/>
  <c r="AL117" i="50"/>
  <c r="AC117" i="50"/>
  <c r="AA117" i="50" s="1"/>
  <c r="Z117" i="50"/>
  <c r="AB117" i="50" s="1"/>
  <c r="Y117" i="50"/>
  <c r="X117" i="50"/>
  <c r="AD117" i="50" s="1"/>
  <c r="W117" i="50"/>
  <c r="AO116" i="50"/>
  <c r="AM116" i="50"/>
  <c r="AL116" i="50"/>
  <c r="AC116" i="50"/>
  <c r="AA116" i="50"/>
  <c r="Z116" i="50"/>
  <c r="AB116" i="50" s="1"/>
  <c r="Y116" i="50"/>
  <c r="X116" i="50"/>
  <c r="AD116" i="50" s="1"/>
  <c r="W116" i="50"/>
  <c r="AO115" i="50"/>
  <c r="AM115" i="50"/>
  <c r="AL115" i="50"/>
  <c r="AC115" i="50"/>
  <c r="AA115" i="50" s="1"/>
  <c r="Z115" i="50"/>
  <c r="AB115" i="50" s="1"/>
  <c r="Y115" i="50"/>
  <c r="X115" i="50"/>
  <c r="AD115" i="50" s="1"/>
  <c r="W115" i="50"/>
  <c r="AO114" i="50"/>
  <c r="AM114" i="50"/>
  <c r="AL114" i="50"/>
  <c r="AC114" i="50"/>
  <c r="AA114" i="50" s="1"/>
  <c r="Z114" i="50"/>
  <c r="AB114" i="50" s="1"/>
  <c r="Y114" i="50"/>
  <c r="X114" i="50"/>
  <c r="AD114" i="50" s="1"/>
  <c r="W114" i="50"/>
  <c r="AO113" i="50"/>
  <c r="AM113" i="50"/>
  <c r="AL113" i="50"/>
  <c r="AC113" i="50"/>
  <c r="AA113" i="50" s="1"/>
  <c r="Z113" i="50"/>
  <c r="AB113" i="50" s="1"/>
  <c r="Y113" i="50"/>
  <c r="X113" i="50"/>
  <c r="AD113" i="50" s="1"/>
  <c r="W113" i="50"/>
  <c r="AO112" i="50"/>
  <c r="AM112" i="50"/>
  <c r="AL112" i="50"/>
  <c r="AD112" i="50"/>
  <c r="AC112" i="50"/>
  <c r="AA112" i="50" s="1"/>
  <c r="AB112" i="50"/>
  <c r="Z112" i="50"/>
  <c r="Y112" i="50"/>
  <c r="X112" i="50"/>
  <c r="W112" i="50"/>
  <c r="AO111" i="50"/>
  <c r="AM111" i="50"/>
  <c r="AL111" i="50"/>
  <c r="AD111" i="50"/>
  <c r="AC111" i="50"/>
  <c r="AA111" i="50" s="1"/>
  <c r="Z111" i="50"/>
  <c r="AB111" i="50" s="1"/>
  <c r="Y111" i="50"/>
  <c r="X111" i="50"/>
  <c r="W111" i="50"/>
  <c r="AO110" i="50"/>
  <c r="AM110" i="50"/>
  <c r="AL110" i="50"/>
  <c r="AC110" i="50"/>
  <c r="AA110" i="50"/>
  <c r="Z110" i="50"/>
  <c r="AB110" i="50" s="1"/>
  <c r="Y110" i="50"/>
  <c r="X110" i="50"/>
  <c r="AD110" i="50" s="1"/>
  <c r="W110" i="50"/>
  <c r="AO109" i="50"/>
  <c r="AM109" i="50"/>
  <c r="AL109" i="50"/>
  <c r="AC109" i="50"/>
  <c r="AA109" i="50" s="1"/>
  <c r="Z109" i="50"/>
  <c r="AB109" i="50" s="1"/>
  <c r="Y109" i="50"/>
  <c r="X109" i="50"/>
  <c r="AD109" i="50" s="1"/>
  <c r="W109" i="50"/>
  <c r="AO108" i="50"/>
  <c r="AM108" i="50"/>
  <c r="AL108" i="50"/>
  <c r="AC108" i="50"/>
  <c r="AA108" i="50" s="1"/>
  <c r="Z108" i="50"/>
  <c r="AB108" i="50" s="1"/>
  <c r="Y108" i="50"/>
  <c r="X108" i="50"/>
  <c r="AD108" i="50" s="1"/>
  <c r="W108" i="50"/>
  <c r="AO107" i="50"/>
  <c r="AM107" i="50"/>
  <c r="AL107" i="50"/>
  <c r="AC107" i="50"/>
  <c r="AA107" i="50" s="1"/>
  <c r="Z107" i="50"/>
  <c r="AB107" i="50" s="1"/>
  <c r="Y107" i="50"/>
  <c r="X107" i="50"/>
  <c r="AD107" i="50" s="1"/>
  <c r="W107" i="50"/>
  <c r="AO106" i="50"/>
  <c r="AM106" i="50"/>
  <c r="AL106" i="50"/>
  <c r="AC106" i="50"/>
  <c r="AA106" i="50"/>
  <c r="Z106" i="50"/>
  <c r="AB106" i="50" s="1"/>
  <c r="Y106" i="50"/>
  <c r="X106" i="50"/>
  <c r="AD106" i="50" s="1"/>
  <c r="W106" i="50"/>
  <c r="AO105" i="50"/>
  <c r="AM105" i="50"/>
  <c r="AL105" i="50"/>
  <c r="AC105" i="50"/>
  <c r="AA105" i="50" s="1"/>
  <c r="Z105" i="50"/>
  <c r="AB105" i="50" s="1"/>
  <c r="Y105" i="50"/>
  <c r="X105" i="50"/>
  <c r="AD105" i="50" s="1"/>
  <c r="W105" i="50"/>
  <c r="AO104" i="50"/>
  <c r="AM104" i="50"/>
  <c r="AL104" i="50"/>
  <c r="AC104" i="50"/>
  <c r="AA104" i="50"/>
  <c r="Z104" i="50"/>
  <c r="AB104" i="50" s="1"/>
  <c r="Y104" i="50"/>
  <c r="X104" i="50"/>
  <c r="AD104" i="50" s="1"/>
  <c r="W104" i="50"/>
  <c r="AO103" i="50"/>
  <c r="AM103" i="50"/>
  <c r="AL103" i="50"/>
  <c r="AC103" i="50"/>
  <c r="AA103" i="50" s="1"/>
  <c r="Z103" i="50"/>
  <c r="AB103" i="50" s="1"/>
  <c r="Y103" i="50"/>
  <c r="X103" i="50"/>
  <c r="AD103" i="50" s="1"/>
  <c r="W103" i="50"/>
  <c r="AO102" i="50"/>
  <c r="AM102" i="50"/>
  <c r="AL102" i="50"/>
  <c r="AC102" i="50"/>
  <c r="AA102" i="50" s="1"/>
  <c r="Z102" i="50"/>
  <c r="AB102" i="50" s="1"/>
  <c r="Y102" i="50"/>
  <c r="X102" i="50"/>
  <c r="AD102" i="50" s="1"/>
  <c r="W102" i="50"/>
  <c r="AN81" i="50"/>
  <c r="AC81" i="50" s="1"/>
  <c r="AA81" i="50" s="1"/>
  <c r="AL81" i="50"/>
  <c r="AK81" i="50"/>
  <c r="AJ81" i="50"/>
  <c r="Y81" i="50" s="1"/>
  <c r="AI81" i="50"/>
  <c r="W81" i="50"/>
  <c r="AN80" i="50"/>
  <c r="AC80" i="50" s="1"/>
  <c r="AA80" i="50" s="1"/>
  <c r="AK80" i="50"/>
  <c r="Z80" i="50" s="1"/>
  <c r="AB80" i="50" s="1"/>
  <c r="AJ80" i="50"/>
  <c r="Y80" i="50" s="1"/>
  <c r="AI80" i="50"/>
  <c r="AO80" i="50" s="1"/>
  <c r="X80" i="50"/>
  <c r="AD80" i="50" s="1"/>
  <c r="W80" i="50"/>
  <c r="AO79" i="50"/>
  <c r="AN79" i="50"/>
  <c r="AC79" i="50" s="1"/>
  <c r="AA79" i="50" s="1"/>
  <c r="AK79" i="50"/>
  <c r="Z79" i="50" s="1"/>
  <c r="AB79" i="50" s="1"/>
  <c r="AJ79" i="50"/>
  <c r="Y79" i="50" s="1"/>
  <c r="AI79" i="50"/>
  <c r="X79" i="50" s="1"/>
  <c r="AD79" i="50" s="1"/>
  <c r="W79" i="50"/>
  <c r="AN78" i="50"/>
  <c r="AC78" i="50" s="1"/>
  <c r="AA78" i="50" s="1"/>
  <c r="AL78" i="50"/>
  <c r="AK78" i="50"/>
  <c r="Z78" i="50" s="1"/>
  <c r="AB78" i="50" s="1"/>
  <c r="AJ78" i="50"/>
  <c r="Y78" i="50" s="1"/>
  <c r="AI78" i="50"/>
  <c r="X78" i="50" s="1"/>
  <c r="AD78" i="50" s="1"/>
  <c r="W78" i="50"/>
  <c r="AN77" i="50"/>
  <c r="AC77" i="50" s="1"/>
  <c r="AA77" i="50" s="1"/>
  <c r="AL77" i="50"/>
  <c r="AK77" i="50"/>
  <c r="AJ77" i="50"/>
  <c r="Y77" i="50" s="1"/>
  <c r="AI77" i="50"/>
  <c r="W77" i="50"/>
  <c r="AN76" i="50"/>
  <c r="AC76" i="50" s="1"/>
  <c r="AA76" i="50" s="1"/>
  <c r="AK76" i="50"/>
  <c r="Z76" i="50" s="1"/>
  <c r="AB76" i="50" s="1"/>
  <c r="AJ76" i="50"/>
  <c r="AI76" i="50"/>
  <c r="AO76" i="50" s="1"/>
  <c r="Y76" i="50"/>
  <c r="X76" i="50"/>
  <c r="AD76" i="50" s="1"/>
  <c r="W76" i="50"/>
  <c r="AN75" i="50"/>
  <c r="AL75" i="50" s="1"/>
  <c r="AM75" i="50"/>
  <c r="AK75" i="50"/>
  <c r="AJ75" i="50"/>
  <c r="AI75" i="50"/>
  <c r="AO75" i="50" s="1"/>
  <c r="Z75" i="50"/>
  <c r="AB75" i="50" s="1"/>
  <c r="Y75" i="50"/>
  <c r="X75" i="50"/>
  <c r="AD75" i="50" s="1"/>
  <c r="W75" i="50"/>
  <c r="AN74" i="50"/>
  <c r="AL74" i="50" s="1"/>
  <c r="AK74" i="50"/>
  <c r="AM74" i="50" s="1"/>
  <c r="AJ74" i="50"/>
  <c r="Y74" i="50" s="1"/>
  <c r="AI74" i="50"/>
  <c r="W74" i="50"/>
  <c r="AN73" i="50"/>
  <c r="AC73" i="50" s="1"/>
  <c r="AA73" i="50" s="1"/>
  <c r="AK73" i="50"/>
  <c r="Z73" i="50" s="1"/>
  <c r="AB73" i="50" s="1"/>
  <c r="AJ73" i="50"/>
  <c r="Y73" i="50" s="1"/>
  <c r="AI73" i="50"/>
  <c r="AO73" i="50" s="1"/>
  <c r="X73" i="50"/>
  <c r="AD73" i="50" s="1"/>
  <c r="W73" i="50"/>
  <c r="AO72" i="50"/>
  <c r="AN72" i="50"/>
  <c r="AC72" i="50" s="1"/>
  <c r="AA72" i="50" s="1"/>
  <c r="AK72" i="50"/>
  <c r="Z72" i="50" s="1"/>
  <c r="AB72" i="50" s="1"/>
  <c r="AJ72" i="50"/>
  <c r="Y72" i="50" s="1"/>
  <c r="AI72" i="50"/>
  <c r="X72" i="50"/>
  <c r="AD72" i="50" s="1"/>
  <c r="W72" i="50"/>
  <c r="AO71" i="50"/>
  <c r="AN71" i="50"/>
  <c r="AC71" i="50" s="1"/>
  <c r="AA71" i="50" s="1"/>
  <c r="AL71" i="50"/>
  <c r="AK71" i="50"/>
  <c r="Z71" i="50" s="1"/>
  <c r="AB71" i="50" s="1"/>
  <c r="AJ71" i="50"/>
  <c r="Y71" i="50" s="1"/>
  <c r="AI71" i="50"/>
  <c r="X71" i="50" s="1"/>
  <c r="AD71" i="50" s="1"/>
  <c r="W71" i="50"/>
  <c r="AN70" i="50"/>
  <c r="AC70" i="50" s="1"/>
  <c r="AA70" i="50" s="1"/>
  <c r="AK70" i="50"/>
  <c r="AJ70" i="50"/>
  <c r="Y70" i="50" s="1"/>
  <c r="AI70" i="50"/>
  <c r="W70" i="50"/>
  <c r="AN69" i="50"/>
  <c r="AC69" i="50" s="1"/>
  <c r="AA69" i="50" s="1"/>
  <c r="AK69" i="50"/>
  <c r="Z69" i="50" s="1"/>
  <c r="AB69" i="50" s="1"/>
  <c r="AJ69" i="50"/>
  <c r="Y69" i="50" s="1"/>
  <c r="AI69" i="50"/>
  <c r="X69" i="50" s="1"/>
  <c r="AD69" i="50" s="1"/>
  <c r="W69" i="50"/>
  <c r="AN68" i="50"/>
  <c r="AL68" i="50" s="1"/>
  <c r="AK68" i="50"/>
  <c r="Z68" i="50" s="1"/>
  <c r="AB68" i="50" s="1"/>
  <c r="AJ68" i="50"/>
  <c r="AI68" i="50"/>
  <c r="AO68" i="50" s="1"/>
  <c r="Y68" i="50"/>
  <c r="X68" i="50"/>
  <c r="AD68" i="50" s="1"/>
  <c r="W68" i="50"/>
  <c r="AN67" i="50"/>
  <c r="AC67" i="50" s="1"/>
  <c r="AA67" i="50" s="1"/>
  <c r="AL67" i="50"/>
  <c r="AK67" i="50"/>
  <c r="AJ67" i="50"/>
  <c r="Y67" i="50" s="1"/>
  <c r="AI67" i="50"/>
  <c r="W67" i="50"/>
  <c r="AN66" i="50"/>
  <c r="AC66" i="50" s="1"/>
  <c r="AA66" i="50" s="1"/>
  <c r="AK66" i="50"/>
  <c r="AM66" i="50" s="1"/>
  <c r="AJ66" i="50"/>
  <c r="Y66" i="50" s="1"/>
  <c r="AI66" i="50"/>
  <c r="AO66" i="50" s="1"/>
  <c r="Z66" i="50"/>
  <c r="AB66" i="50" s="1"/>
  <c r="X66" i="50"/>
  <c r="AD66" i="50" s="1"/>
  <c r="W66" i="50"/>
  <c r="K66" i="50"/>
  <c r="V65" i="50" s="1"/>
  <c r="AN65" i="50"/>
  <c r="AL65" i="50" s="1"/>
  <c r="AK65" i="50"/>
  <c r="AM65" i="50" s="1"/>
  <c r="AJ65" i="50"/>
  <c r="Y65" i="50" s="1"/>
  <c r="AI65" i="50"/>
  <c r="Z65" i="50"/>
  <c r="AB65" i="50" s="1"/>
  <c r="W65" i="50"/>
  <c r="AN64" i="50"/>
  <c r="AL64" i="50"/>
  <c r="AK64" i="50"/>
  <c r="AM64" i="50" s="1"/>
  <c r="AJ64" i="50"/>
  <c r="AI64" i="50"/>
  <c r="AO64" i="50" s="1"/>
  <c r="V64" i="50"/>
  <c r="F53" i="50"/>
  <c r="AA52" i="50"/>
  <c r="F52" i="50"/>
  <c r="AA51" i="50"/>
  <c r="X51" i="50"/>
  <c r="X52" i="50" s="1"/>
  <c r="I55" i="50" s="1"/>
  <c r="I56" i="50" s="1"/>
  <c r="I57" i="50" s="1"/>
  <c r="E49" i="50"/>
  <c r="L41" i="50"/>
  <c r="K38" i="50"/>
  <c r="M36" i="50" s="1"/>
  <c r="Q36" i="50"/>
  <c r="Q35" i="50"/>
  <c r="Q34" i="50"/>
  <c r="Q33" i="50"/>
  <c r="Q32" i="50"/>
  <c r="Q31" i="50"/>
  <c r="Q30" i="50"/>
  <c r="Q29" i="50"/>
  <c r="Q28" i="50"/>
  <c r="Q27" i="50"/>
  <c r="Q26" i="50"/>
  <c r="Q25" i="50"/>
  <c r="Q24" i="50"/>
  <c r="Q23" i="50"/>
  <c r="Q22" i="50"/>
  <c r="AO198" i="49"/>
  <c r="AM198" i="49"/>
  <c r="AL198" i="49"/>
  <c r="AC198" i="49"/>
  <c r="AA198" i="49" s="1"/>
  <c r="Z198" i="49"/>
  <c r="AB198" i="49" s="1"/>
  <c r="Y198" i="49"/>
  <c r="X198" i="49"/>
  <c r="AD198" i="49" s="1"/>
  <c r="W198" i="49"/>
  <c r="AO197" i="49"/>
  <c r="AM197" i="49"/>
  <c r="AL197" i="49"/>
  <c r="AC197" i="49"/>
  <c r="AA197" i="49" s="1"/>
  <c r="Z197" i="49"/>
  <c r="AB197" i="49" s="1"/>
  <c r="Y197" i="49"/>
  <c r="X197" i="49"/>
  <c r="AD197" i="49" s="1"/>
  <c r="W197" i="49"/>
  <c r="AO196" i="49"/>
  <c r="AM196" i="49"/>
  <c r="AL196" i="49"/>
  <c r="AC196" i="49"/>
  <c r="AA196" i="49" s="1"/>
  <c r="Z196" i="49"/>
  <c r="AB196" i="49" s="1"/>
  <c r="Y196" i="49"/>
  <c r="X196" i="49"/>
  <c r="AD196" i="49" s="1"/>
  <c r="W196" i="49"/>
  <c r="AO195" i="49"/>
  <c r="AM195" i="49"/>
  <c r="AL195" i="49"/>
  <c r="AC195" i="49"/>
  <c r="AA195" i="49" s="1"/>
  <c r="Z195" i="49"/>
  <c r="AB195" i="49" s="1"/>
  <c r="Y195" i="49"/>
  <c r="X195" i="49"/>
  <c r="AD195" i="49" s="1"/>
  <c r="W195" i="49"/>
  <c r="AO194" i="49"/>
  <c r="AM194" i="49"/>
  <c r="AL194" i="49"/>
  <c r="AC194" i="49"/>
  <c r="AA194" i="49" s="1"/>
  <c r="Z194" i="49"/>
  <c r="AB194" i="49" s="1"/>
  <c r="Y194" i="49"/>
  <c r="X194" i="49"/>
  <c r="AD194" i="49" s="1"/>
  <c r="W194" i="49"/>
  <c r="AO193" i="49"/>
  <c r="AM193" i="49"/>
  <c r="AL193" i="49"/>
  <c r="AC193" i="49"/>
  <c r="AA193" i="49" s="1"/>
  <c r="Z193" i="49"/>
  <c r="AB193" i="49" s="1"/>
  <c r="Y193" i="49"/>
  <c r="X193" i="49"/>
  <c r="AD193" i="49" s="1"/>
  <c r="W193" i="49"/>
  <c r="AO192" i="49"/>
  <c r="AM192" i="49"/>
  <c r="AL192" i="49"/>
  <c r="AC192" i="49"/>
  <c r="AA192" i="49" s="1"/>
  <c r="Z192" i="49"/>
  <c r="AB192" i="49" s="1"/>
  <c r="Y192" i="49"/>
  <c r="X192" i="49"/>
  <c r="AD192" i="49" s="1"/>
  <c r="W192" i="49"/>
  <c r="AO191" i="49"/>
  <c r="AM191" i="49"/>
  <c r="AL191" i="49"/>
  <c r="AC191" i="49"/>
  <c r="AA191" i="49" s="1"/>
  <c r="Z191" i="49"/>
  <c r="AB191" i="49" s="1"/>
  <c r="Y191" i="49"/>
  <c r="X191" i="49"/>
  <c r="AD191" i="49" s="1"/>
  <c r="W191" i="49"/>
  <c r="AO190" i="49"/>
  <c r="AM190" i="49"/>
  <c r="AL190" i="49"/>
  <c r="AC190" i="49"/>
  <c r="AA190" i="49" s="1"/>
  <c r="Z190" i="49"/>
  <c r="AB190" i="49" s="1"/>
  <c r="Y190" i="49"/>
  <c r="X190" i="49"/>
  <c r="AD190" i="49" s="1"/>
  <c r="W190" i="49"/>
  <c r="AO189" i="49"/>
  <c r="AM189" i="49"/>
  <c r="AL189" i="49"/>
  <c r="AD189" i="49"/>
  <c r="AC189" i="49"/>
  <c r="AA189" i="49" s="1"/>
  <c r="Z189" i="49"/>
  <c r="AB189" i="49" s="1"/>
  <c r="Y189" i="49"/>
  <c r="X189" i="49"/>
  <c r="W189" i="49"/>
  <c r="AO188" i="49"/>
  <c r="AM188" i="49"/>
  <c r="AL188" i="49"/>
  <c r="AC188" i="49"/>
  <c r="AA188" i="49"/>
  <c r="Z188" i="49"/>
  <c r="AB188" i="49" s="1"/>
  <c r="Y188" i="49"/>
  <c r="X188" i="49"/>
  <c r="AD188" i="49" s="1"/>
  <c r="W188" i="49"/>
  <c r="AO187" i="49"/>
  <c r="AM187" i="49"/>
  <c r="AL187" i="49"/>
  <c r="AC187" i="49"/>
  <c r="AA187" i="49" s="1"/>
  <c r="Z187" i="49"/>
  <c r="AB187" i="49" s="1"/>
  <c r="Y187" i="49"/>
  <c r="X187" i="49"/>
  <c r="AD187" i="49" s="1"/>
  <c r="W187" i="49"/>
  <c r="AO186" i="49"/>
  <c r="AM186" i="49"/>
  <c r="AL186" i="49"/>
  <c r="AC186" i="49"/>
  <c r="AA186" i="49" s="1"/>
  <c r="Z186" i="49"/>
  <c r="AB186" i="49" s="1"/>
  <c r="Y186" i="49"/>
  <c r="X186" i="49"/>
  <c r="AD186" i="49" s="1"/>
  <c r="W186" i="49"/>
  <c r="AO185" i="49"/>
  <c r="AM185" i="49"/>
  <c r="AL185" i="49"/>
  <c r="AD185" i="49"/>
  <c r="AC185" i="49"/>
  <c r="AA185" i="49" s="1"/>
  <c r="AB185" i="49"/>
  <c r="Z185" i="49"/>
  <c r="Y185" i="49"/>
  <c r="X185" i="49"/>
  <c r="W185" i="49"/>
  <c r="AO184" i="49"/>
  <c r="AM184" i="49"/>
  <c r="AL184" i="49"/>
  <c r="AD184" i="49"/>
  <c r="AC184" i="49"/>
  <c r="AA184" i="49"/>
  <c r="Z184" i="49"/>
  <c r="AB184" i="49" s="1"/>
  <c r="Y184" i="49"/>
  <c r="X184" i="49"/>
  <c r="W184" i="49"/>
  <c r="AO183" i="49"/>
  <c r="AM183" i="49"/>
  <c r="AL183" i="49"/>
  <c r="AC183" i="49"/>
  <c r="AA183" i="49"/>
  <c r="Z183" i="49"/>
  <c r="AB183" i="49" s="1"/>
  <c r="Y183" i="49"/>
  <c r="X183" i="49"/>
  <c r="AD183" i="49" s="1"/>
  <c r="W183" i="49"/>
  <c r="AO182" i="49"/>
  <c r="AM182" i="49"/>
  <c r="AL182" i="49"/>
  <c r="AC182" i="49"/>
  <c r="AA182" i="49" s="1"/>
  <c r="Z182" i="49"/>
  <c r="AB182" i="49" s="1"/>
  <c r="Y182" i="49"/>
  <c r="X182" i="49"/>
  <c r="AD182" i="49" s="1"/>
  <c r="W182" i="49"/>
  <c r="AO181" i="49"/>
  <c r="AM181" i="49"/>
  <c r="AL181" i="49"/>
  <c r="AC181" i="49"/>
  <c r="AA181" i="49" s="1"/>
  <c r="Z181" i="49"/>
  <c r="AB181" i="49" s="1"/>
  <c r="Y181" i="49"/>
  <c r="X181" i="49"/>
  <c r="AD181" i="49" s="1"/>
  <c r="W181" i="49"/>
  <c r="AO180" i="49"/>
  <c r="AM180" i="49"/>
  <c r="AL180" i="49"/>
  <c r="AC180" i="49"/>
  <c r="AA180" i="49" s="1"/>
  <c r="Z180" i="49"/>
  <c r="AB180" i="49" s="1"/>
  <c r="Y180" i="49"/>
  <c r="X180" i="49"/>
  <c r="AD180" i="49" s="1"/>
  <c r="W180" i="49"/>
  <c r="AO179" i="49"/>
  <c r="AM179" i="49"/>
  <c r="AL179" i="49"/>
  <c r="AC179" i="49"/>
  <c r="AA179" i="49" s="1"/>
  <c r="Z179" i="49"/>
  <c r="AB179" i="49" s="1"/>
  <c r="Y179" i="49"/>
  <c r="X179" i="49"/>
  <c r="AD179" i="49" s="1"/>
  <c r="W179" i="49"/>
  <c r="AO178" i="49"/>
  <c r="AM178" i="49"/>
  <c r="AL178" i="49"/>
  <c r="AC178" i="49"/>
  <c r="AA178" i="49" s="1"/>
  <c r="AB178" i="49"/>
  <c r="Z178" i="49"/>
  <c r="Y178" i="49"/>
  <c r="X178" i="49"/>
  <c r="AD178" i="49" s="1"/>
  <c r="W178" i="49"/>
  <c r="AO177" i="49"/>
  <c r="AM177" i="49"/>
  <c r="AL177" i="49"/>
  <c r="AC177" i="49"/>
  <c r="AA177" i="49" s="1"/>
  <c r="Z177" i="49"/>
  <c r="AB177" i="49" s="1"/>
  <c r="Y177" i="49"/>
  <c r="X177" i="49"/>
  <c r="AD177" i="49" s="1"/>
  <c r="W177" i="49"/>
  <c r="AO176" i="49"/>
  <c r="AM176" i="49"/>
  <c r="AL176" i="49"/>
  <c r="AC176" i="49"/>
  <c r="AA176" i="49" s="1"/>
  <c r="Z176" i="49"/>
  <c r="AB176" i="49" s="1"/>
  <c r="Y176" i="49"/>
  <c r="X176" i="49"/>
  <c r="AD176" i="49" s="1"/>
  <c r="W176" i="49"/>
  <c r="AO175" i="49"/>
  <c r="AM175" i="49"/>
  <c r="AL175" i="49"/>
  <c r="AD175" i="49"/>
  <c r="AC175" i="49"/>
  <c r="AA175" i="49" s="1"/>
  <c r="Z175" i="49"/>
  <c r="AB175" i="49" s="1"/>
  <c r="Y175" i="49"/>
  <c r="X175" i="49"/>
  <c r="W175" i="49"/>
  <c r="AO174" i="49"/>
  <c r="AM174" i="49"/>
  <c r="AL174" i="49"/>
  <c r="AC174" i="49"/>
  <c r="AA174" i="49" s="1"/>
  <c r="Z174" i="49"/>
  <c r="AB174" i="49" s="1"/>
  <c r="Y174" i="49"/>
  <c r="X174" i="49"/>
  <c r="AD174" i="49" s="1"/>
  <c r="W174" i="49"/>
  <c r="AO173" i="49"/>
  <c r="AM173" i="49"/>
  <c r="AL173" i="49"/>
  <c r="AC173" i="49"/>
  <c r="AA173" i="49"/>
  <c r="Z173" i="49"/>
  <c r="AB173" i="49" s="1"/>
  <c r="Y173" i="49"/>
  <c r="X173" i="49"/>
  <c r="AD173" i="49" s="1"/>
  <c r="W173" i="49"/>
  <c r="AO172" i="49"/>
  <c r="AM172" i="49"/>
  <c r="AL172" i="49"/>
  <c r="AC172" i="49"/>
  <c r="AA172" i="49" s="1"/>
  <c r="Z172" i="49"/>
  <c r="AB172" i="49" s="1"/>
  <c r="Y172" i="49"/>
  <c r="X172" i="49"/>
  <c r="AD172" i="49" s="1"/>
  <c r="W172" i="49"/>
  <c r="AO171" i="49"/>
  <c r="AM171" i="49"/>
  <c r="AL171" i="49"/>
  <c r="AC171" i="49"/>
  <c r="AA171" i="49" s="1"/>
  <c r="Z171" i="49"/>
  <c r="AB171" i="49" s="1"/>
  <c r="Y171" i="49"/>
  <c r="X171" i="49"/>
  <c r="AD171" i="49" s="1"/>
  <c r="W171" i="49"/>
  <c r="AO170" i="49"/>
  <c r="AM170" i="49"/>
  <c r="AL170" i="49"/>
  <c r="AC170" i="49"/>
  <c r="AA170" i="49"/>
  <c r="Z170" i="49"/>
  <c r="AB170" i="49" s="1"/>
  <c r="Y170" i="49"/>
  <c r="X170" i="49"/>
  <c r="AD170" i="49" s="1"/>
  <c r="W170" i="49"/>
  <c r="AO169" i="49"/>
  <c r="AM169" i="49"/>
  <c r="AL169" i="49"/>
  <c r="AC169" i="49"/>
  <c r="AA169" i="49" s="1"/>
  <c r="Z169" i="49"/>
  <c r="AB169" i="49" s="1"/>
  <c r="Y169" i="49"/>
  <c r="X169" i="49"/>
  <c r="AD169" i="49" s="1"/>
  <c r="W169" i="49"/>
  <c r="AO168" i="49"/>
  <c r="AM168" i="49"/>
  <c r="AL168" i="49"/>
  <c r="AC168" i="49"/>
  <c r="AA168" i="49" s="1"/>
  <c r="AB168" i="49"/>
  <c r="Z168" i="49"/>
  <c r="Y168" i="49"/>
  <c r="X168" i="49"/>
  <c r="AD168" i="49" s="1"/>
  <c r="W168" i="49"/>
  <c r="AO167" i="49"/>
  <c r="AM167" i="49"/>
  <c r="AL167" i="49"/>
  <c r="AC167" i="49"/>
  <c r="AA167" i="49" s="1"/>
  <c r="Z167" i="49"/>
  <c r="AB167" i="49" s="1"/>
  <c r="Y167" i="49"/>
  <c r="X167" i="49"/>
  <c r="AD167" i="49" s="1"/>
  <c r="W167" i="49"/>
  <c r="AO166" i="49"/>
  <c r="AM166" i="49"/>
  <c r="AL166" i="49"/>
  <c r="AC166" i="49"/>
  <c r="AA166" i="49" s="1"/>
  <c r="Z166" i="49"/>
  <c r="AB166" i="49" s="1"/>
  <c r="Y166" i="49"/>
  <c r="X166" i="49"/>
  <c r="AD166" i="49" s="1"/>
  <c r="W166" i="49"/>
  <c r="AO165" i="49"/>
  <c r="AM165" i="49"/>
  <c r="AL165" i="49"/>
  <c r="AC165" i="49"/>
  <c r="AA165" i="49"/>
  <c r="Z165" i="49"/>
  <c r="AB165" i="49" s="1"/>
  <c r="Y165" i="49"/>
  <c r="X165" i="49"/>
  <c r="AD165" i="49" s="1"/>
  <c r="W165" i="49"/>
  <c r="AO164" i="49"/>
  <c r="AM164" i="49"/>
  <c r="AL164" i="49"/>
  <c r="AC164" i="49"/>
  <c r="AA164" i="49"/>
  <c r="Z164" i="49"/>
  <c r="AB164" i="49" s="1"/>
  <c r="Y164" i="49"/>
  <c r="X164" i="49"/>
  <c r="AD164" i="49" s="1"/>
  <c r="W164" i="49"/>
  <c r="AO163" i="49"/>
  <c r="AM163" i="49"/>
  <c r="AL163" i="49"/>
  <c r="AC163" i="49"/>
  <c r="AA163" i="49" s="1"/>
  <c r="Z163" i="49"/>
  <c r="AB163" i="49" s="1"/>
  <c r="Y163" i="49"/>
  <c r="X163" i="49"/>
  <c r="AD163" i="49" s="1"/>
  <c r="W163" i="49"/>
  <c r="AO162" i="49"/>
  <c r="AM162" i="49"/>
  <c r="AL162" i="49"/>
  <c r="AC162" i="49"/>
  <c r="AA162" i="49" s="1"/>
  <c r="Z162" i="49"/>
  <c r="AB162" i="49" s="1"/>
  <c r="Y162" i="49"/>
  <c r="X162" i="49"/>
  <c r="AD162" i="49" s="1"/>
  <c r="W162" i="49"/>
  <c r="AO161" i="49"/>
  <c r="AM161" i="49"/>
  <c r="AL161" i="49"/>
  <c r="AD161" i="49"/>
  <c r="AC161" i="49"/>
  <c r="AA161" i="49" s="1"/>
  <c r="Z161" i="49"/>
  <c r="AB161" i="49" s="1"/>
  <c r="Y161" i="49"/>
  <c r="X161" i="49"/>
  <c r="W161" i="49"/>
  <c r="AO160" i="49"/>
  <c r="AM160" i="49"/>
  <c r="AL160" i="49"/>
  <c r="AD160" i="49"/>
  <c r="AC160" i="49"/>
  <c r="AA160" i="49"/>
  <c r="Z160" i="49"/>
  <c r="AB160" i="49" s="1"/>
  <c r="Y160" i="49"/>
  <c r="X160" i="49"/>
  <c r="W160" i="49"/>
  <c r="AO159" i="49"/>
  <c r="AM159" i="49"/>
  <c r="AL159" i="49"/>
  <c r="AC159" i="49"/>
  <c r="AA159" i="49"/>
  <c r="Z159" i="49"/>
  <c r="AB159" i="49" s="1"/>
  <c r="Y159" i="49"/>
  <c r="X159" i="49"/>
  <c r="AD159" i="49" s="1"/>
  <c r="W159" i="49"/>
  <c r="AO158" i="49"/>
  <c r="AM158" i="49"/>
  <c r="AL158" i="49"/>
  <c r="AC158" i="49"/>
  <c r="AA158" i="49" s="1"/>
  <c r="Z158" i="49"/>
  <c r="AB158" i="49" s="1"/>
  <c r="Y158" i="49"/>
  <c r="X158" i="49"/>
  <c r="AD158" i="49" s="1"/>
  <c r="W158" i="49"/>
  <c r="AO157" i="49"/>
  <c r="AM157" i="49"/>
  <c r="AL157" i="49"/>
  <c r="AC157" i="49"/>
  <c r="AA157" i="49" s="1"/>
  <c r="Z157" i="49"/>
  <c r="AB157" i="49" s="1"/>
  <c r="Y157" i="49"/>
  <c r="X157" i="49"/>
  <c r="AD157" i="49" s="1"/>
  <c r="W157" i="49"/>
  <c r="AO156" i="49"/>
  <c r="AM156" i="49"/>
  <c r="AL156" i="49"/>
  <c r="AC156" i="49"/>
  <c r="AA156" i="49" s="1"/>
  <c r="Z156" i="49"/>
  <c r="AB156" i="49" s="1"/>
  <c r="Y156" i="49"/>
  <c r="X156" i="49"/>
  <c r="AD156" i="49" s="1"/>
  <c r="W156" i="49"/>
  <c r="AO155" i="49"/>
  <c r="AM155" i="49"/>
  <c r="AL155" i="49"/>
  <c r="AC155" i="49"/>
  <c r="AA155" i="49" s="1"/>
  <c r="Z155" i="49"/>
  <c r="AB155" i="49" s="1"/>
  <c r="Y155" i="49"/>
  <c r="X155" i="49"/>
  <c r="AD155" i="49" s="1"/>
  <c r="W155" i="49"/>
  <c r="AO154" i="49"/>
  <c r="AM154" i="49"/>
  <c r="AL154" i="49"/>
  <c r="AC154" i="49"/>
  <c r="AA154" i="49" s="1"/>
  <c r="AB154" i="49"/>
  <c r="Z154" i="49"/>
  <c r="Y154" i="49"/>
  <c r="X154" i="49"/>
  <c r="AD154" i="49" s="1"/>
  <c r="W154" i="49"/>
  <c r="AO153" i="49"/>
  <c r="AM153" i="49"/>
  <c r="AL153" i="49"/>
  <c r="AC153" i="49"/>
  <c r="AA153" i="49" s="1"/>
  <c r="Z153" i="49"/>
  <c r="AB153" i="49" s="1"/>
  <c r="Y153" i="49"/>
  <c r="X153" i="49"/>
  <c r="AD153" i="49" s="1"/>
  <c r="W153" i="49"/>
  <c r="AO152" i="49"/>
  <c r="AM152" i="49"/>
  <c r="AL152" i="49"/>
  <c r="AD152" i="49"/>
  <c r="AC152" i="49"/>
  <c r="AA152" i="49"/>
  <c r="Z152" i="49"/>
  <c r="AB152" i="49" s="1"/>
  <c r="Y152" i="49"/>
  <c r="X152" i="49"/>
  <c r="W152" i="49"/>
  <c r="AO151" i="49"/>
  <c r="AM151" i="49"/>
  <c r="AL151" i="49"/>
  <c r="AC151" i="49"/>
  <c r="AA151" i="49" s="1"/>
  <c r="Z151" i="49"/>
  <c r="AB151" i="49" s="1"/>
  <c r="Y151" i="49"/>
  <c r="X151" i="49"/>
  <c r="AD151" i="49" s="1"/>
  <c r="W151" i="49"/>
  <c r="AO150" i="49"/>
  <c r="AM150" i="49"/>
  <c r="AL150" i="49"/>
  <c r="AC150" i="49"/>
  <c r="AA150" i="49" s="1"/>
  <c r="Z150" i="49"/>
  <c r="AB150" i="49" s="1"/>
  <c r="Y150" i="49"/>
  <c r="X150" i="49"/>
  <c r="AD150" i="49" s="1"/>
  <c r="W150" i="49"/>
  <c r="AO149" i="49"/>
  <c r="AM149" i="49"/>
  <c r="AL149" i="49"/>
  <c r="AC149" i="49"/>
  <c r="AA149" i="49"/>
  <c r="Z149" i="49"/>
  <c r="AB149" i="49" s="1"/>
  <c r="Y149" i="49"/>
  <c r="X149" i="49"/>
  <c r="AD149" i="49" s="1"/>
  <c r="W149" i="49"/>
  <c r="AN148" i="49"/>
  <c r="AL148" i="49" s="1"/>
  <c r="AK148" i="49"/>
  <c r="AM148" i="49" s="1"/>
  <c r="AJ148" i="49"/>
  <c r="Y148" i="49" s="1"/>
  <c r="AI148" i="49"/>
  <c r="W148" i="49"/>
  <c r="AN147" i="49"/>
  <c r="AC147" i="49" s="1"/>
  <c r="AA147" i="49" s="1"/>
  <c r="AL147" i="49"/>
  <c r="AK147" i="49"/>
  <c r="AJ147" i="49"/>
  <c r="Y147" i="49" s="1"/>
  <c r="AI147" i="49"/>
  <c r="X147" i="49" s="1"/>
  <c r="AD147" i="49" s="1"/>
  <c r="W147" i="49"/>
  <c r="AN146" i="49"/>
  <c r="AK146" i="49"/>
  <c r="AM146" i="49" s="1"/>
  <c r="AJ146" i="49"/>
  <c r="AI146" i="49"/>
  <c r="AO146" i="49" s="1"/>
  <c r="Z146" i="49"/>
  <c r="AB146" i="49" s="1"/>
  <c r="Y146" i="49"/>
  <c r="X146" i="49"/>
  <c r="AD146" i="49" s="1"/>
  <c r="W146" i="49"/>
  <c r="AN145" i="49"/>
  <c r="AL145" i="49" s="1"/>
  <c r="AK145" i="49"/>
  <c r="Z145" i="49" s="1"/>
  <c r="AB145" i="49" s="1"/>
  <c r="AJ145" i="49"/>
  <c r="Y145" i="49" s="1"/>
  <c r="AI145" i="49"/>
  <c r="AO145" i="49" s="1"/>
  <c r="W145" i="49"/>
  <c r="AN144" i="49"/>
  <c r="AL144" i="49" s="1"/>
  <c r="AK144" i="49"/>
  <c r="AM144" i="49" s="1"/>
  <c r="AJ144" i="49"/>
  <c r="Y144" i="49" s="1"/>
  <c r="AI144" i="49"/>
  <c r="W144" i="49"/>
  <c r="AN143" i="49"/>
  <c r="AC143" i="49" s="1"/>
  <c r="AA143" i="49" s="1"/>
  <c r="AL143" i="49"/>
  <c r="AK143" i="49"/>
  <c r="AJ143" i="49"/>
  <c r="Y143" i="49" s="1"/>
  <c r="AI143" i="49"/>
  <c r="AO143" i="49" s="1"/>
  <c r="X143" i="49"/>
  <c r="AD143" i="49" s="1"/>
  <c r="W143" i="49"/>
  <c r="AO142" i="49"/>
  <c r="AN142" i="49"/>
  <c r="AK142" i="49"/>
  <c r="AM142" i="49" s="1"/>
  <c r="AJ142" i="49"/>
  <c r="Y142" i="49" s="1"/>
  <c r="AI142" i="49"/>
  <c r="X142" i="49" s="1"/>
  <c r="AD142" i="49" s="1"/>
  <c r="W142" i="49"/>
  <c r="AN141" i="49"/>
  <c r="AL141" i="49" s="1"/>
  <c r="AK141" i="49"/>
  <c r="Z141" i="49" s="1"/>
  <c r="AB141" i="49" s="1"/>
  <c r="AJ141" i="49"/>
  <c r="Y141" i="49" s="1"/>
  <c r="AI141" i="49"/>
  <c r="AO141" i="49" s="1"/>
  <c r="W141" i="49"/>
  <c r="AN140" i="49"/>
  <c r="AL140" i="49" s="1"/>
  <c r="AK140" i="49"/>
  <c r="AM140" i="49" s="1"/>
  <c r="AJ140" i="49"/>
  <c r="Y140" i="49" s="1"/>
  <c r="AI140" i="49"/>
  <c r="W140" i="49"/>
  <c r="AN139" i="49"/>
  <c r="AC139" i="49" s="1"/>
  <c r="AA139" i="49" s="1"/>
  <c r="AK139" i="49"/>
  <c r="AJ139" i="49"/>
  <c r="Y139" i="49" s="1"/>
  <c r="AI139" i="49"/>
  <c r="AO139" i="49" s="1"/>
  <c r="X139" i="49"/>
  <c r="AD139" i="49" s="1"/>
  <c r="W139" i="49"/>
  <c r="AN138" i="49"/>
  <c r="AK138" i="49"/>
  <c r="AM138" i="49" s="1"/>
  <c r="AJ138" i="49"/>
  <c r="Y138" i="49" s="1"/>
  <c r="AI138" i="49"/>
  <c r="X138" i="49" s="1"/>
  <c r="AD138" i="49" s="1"/>
  <c r="W138" i="49"/>
  <c r="T138" i="49"/>
  <c r="AN137" i="49"/>
  <c r="AL137" i="49" s="1"/>
  <c r="AK137" i="49"/>
  <c r="AM137" i="49" s="1"/>
  <c r="AJ137" i="49"/>
  <c r="Y137" i="49" s="1"/>
  <c r="AI137" i="49"/>
  <c r="AO137" i="49" s="1"/>
  <c r="AC137" i="49"/>
  <c r="AA137" i="49" s="1"/>
  <c r="Z137" i="49"/>
  <c r="AB137" i="49" s="1"/>
  <c r="W137" i="49"/>
  <c r="AN136" i="49"/>
  <c r="AL136" i="49" s="1"/>
  <c r="AK136" i="49"/>
  <c r="AM136" i="49" s="1"/>
  <c r="AJ136" i="49"/>
  <c r="Y136" i="49" s="1"/>
  <c r="AI136" i="49"/>
  <c r="AC136" i="49"/>
  <c r="AA136" i="49" s="1"/>
  <c r="W136" i="49"/>
  <c r="AO135" i="49"/>
  <c r="AN135" i="49"/>
  <c r="AC135" i="49" s="1"/>
  <c r="AA135" i="49" s="1"/>
  <c r="AK135" i="49"/>
  <c r="AM135" i="49" s="1"/>
  <c r="AJ135" i="49"/>
  <c r="Y135" i="49" s="1"/>
  <c r="AI135" i="49"/>
  <c r="X135" i="49"/>
  <c r="AD135" i="49" s="1"/>
  <c r="W135" i="49"/>
  <c r="AN134" i="49"/>
  <c r="AC134" i="49" s="1"/>
  <c r="AA134" i="49" s="1"/>
  <c r="AL134" i="49"/>
  <c r="AK134" i="49"/>
  <c r="AM134" i="49" s="1"/>
  <c r="AJ134" i="49"/>
  <c r="Y134" i="49" s="1"/>
  <c r="AI134" i="49"/>
  <c r="X134" i="49" s="1"/>
  <c r="AD134" i="49" s="1"/>
  <c r="W134" i="49"/>
  <c r="AN133" i="49"/>
  <c r="AL133" i="49" s="1"/>
  <c r="AK133" i="49"/>
  <c r="Z133" i="49" s="1"/>
  <c r="AB133" i="49" s="1"/>
  <c r="AJ133" i="49"/>
  <c r="Y133" i="49" s="1"/>
  <c r="AI133" i="49"/>
  <c r="AO133" i="49" s="1"/>
  <c r="W133" i="49"/>
  <c r="AN132" i="49"/>
  <c r="AC132" i="49" s="1"/>
  <c r="AA132" i="49" s="1"/>
  <c r="AL132" i="49"/>
  <c r="AK132" i="49"/>
  <c r="AM132" i="49" s="1"/>
  <c r="AJ132" i="49"/>
  <c r="Y132" i="49" s="1"/>
  <c r="AI132" i="49"/>
  <c r="W132" i="49"/>
  <c r="AN131" i="49"/>
  <c r="AC131" i="49" s="1"/>
  <c r="AA131" i="49" s="1"/>
  <c r="AK131" i="49"/>
  <c r="AM131" i="49" s="1"/>
  <c r="AJ131" i="49"/>
  <c r="AI131" i="49"/>
  <c r="AO131" i="49" s="1"/>
  <c r="Z131" i="49"/>
  <c r="AB131" i="49" s="1"/>
  <c r="Y131" i="49"/>
  <c r="X131" i="49"/>
  <c r="AD131" i="49" s="1"/>
  <c r="W131" i="49"/>
  <c r="AN130" i="49"/>
  <c r="AL130" i="49" s="1"/>
  <c r="AK130" i="49"/>
  <c r="AM130" i="49" s="1"/>
  <c r="AJ130" i="49"/>
  <c r="AI130" i="49"/>
  <c r="X130" i="49" s="1"/>
  <c r="AD130" i="49" s="1"/>
  <c r="Z130" i="49"/>
  <c r="AB130" i="49" s="1"/>
  <c r="Y130" i="49"/>
  <c r="W130" i="49"/>
  <c r="AN129" i="49"/>
  <c r="AL129" i="49" s="1"/>
  <c r="AK129" i="49"/>
  <c r="AM129" i="49" s="1"/>
  <c r="AJ129" i="49"/>
  <c r="Y129" i="49" s="1"/>
  <c r="AI129" i="49"/>
  <c r="AO129" i="49" s="1"/>
  <c r="Z129" i="49"/>
  <c r="AB129" i="49" s="1"/>
  <c r="W129" i="49"/>
  <c r="AN128" i="49"/>
  <c r="AC128" i="49" s="1"/>
  <c r="AA128" i="49" s="1"/>
  <c r="AL128" i="49"/>
  <c r="AK128" i="49"/>
  <c r="AM128" i="49" s="1"/>
  <c r="AJ128" i="49"/>
  <c r="Y128" i="49" s="1"/>
  <c r="AI128" i="49"/>
  <c r="W128" i="49"/>
  <c r="AN127" i="49"/>
  <c r="AC127" i="49" s="1"/>
  <c r="AA127" i="49" s="1"/>
  <c r="AL127" i="49"/>
  <c r="AK127" i="49"/>
  <c r="Z127" i="49" s="1"/>
  <c r="AB127" i="49" s="1"/>
  <c r="AJ127" i="49"/>
  <c r="Y127" i="49" s="1"/>
  <c r="AI127" i="49"/>
  <c r="X127" i="49" s="1"/>
  <c r="AD127" i="49" s="1"/>
  <c r="W127" i="49"/>
  <c r="AN126" i="49"/>
  <c r="AL126" i="49"/>
  <c r="AK126" i="49"/>
  <c r="AM126" i="49" s="1"/>
  <c r="AJ126" i="49"/>
  <c r="Y126" i="49" s="1"/>
  <c r="AI126" i="49"/>
  <c r="X126" i="49" s="1"/>
  <c r="AD126" i="49" s="1"/>
  <c r="AC126" i="49"/>
  <c r="AA126" i="49" s="1"/>
  <c r="W126" i="49"/>
  <c r="AN125" i="49"/>
  <c r="AL125" i="49" s="1"/>
  <c r="AK125" i="49"/>
  <c r="AM125" i="49" s="1"/>
  <c r="AJ125" i="49"/>
  <c r="Y125" i="49" s="1"/>
  <c r="AI125" i="49"/>
  <c r="AO125" i="49" s="1"/>
  <c r="Z125" i="49"/>
  <c r="AB125" i="49" s="1"/>
  <c r="W125" i="49"/>
  <c r="AN124" i="49"/>
  <c r="AL124" i="49" s="1"/>
  <c r="AK124" i="49"/>
  <c r="AM124" i="49" s="1"/>
  <c r="AJ124" i="49"/>
  <c r="Y124" i="49" s="1"/>
  <c r="AI124" i="49"/>
  <c r="W124" i="49"/>
  <c r="AN123" i="49"/>
  <c r="AC123" i="49" s="1"/>
  <c r="AA123" i="49" s="1"/>
  <c r="AK123" i="49"/>
  <c r="AM123" i="49" s="1"/>
  <c r="AJ123" i="49"/>
  <c r="AI123" i="49"/>
  <c r="X123" i="49" s="1"/>
  <c r="AD123" i="49" s="1"/>
  <c r="Z123" i="49"/>
  <c r="AB123" i="49" s="1"/>
  <c r="Y123" i="49"/>
  <c r="W123" i="49"/>
  <c r="AN122" i="49"/>
  <c r="AC122" i="49" s="1"/>
  <c r="AA122" i="49" s="1"/>
  <c r="AL122" i="49"/>
  <c r="AK122" i="49"/>
  <c r="AM122" i="49" s="1"/>
  <c r="AJ122" i="49"/>
  <c r="AI122" i="49"/>
  <c r="X122" i="49" s="1"/>
  <c r="AD122" i="49" s="1"/>
  <c r="Z122" i="49"/>
  <c r="AB122" i="49" s="1"/>
  <c r="Y122" i="49"/>
  <c r="W122" i="49"/>
  <c r="AN121" i="49"/>
  <c r="AL121" i="49" s="1"/>
  <c r="AK121" i="49"/>
  <c r="Z121" i="49" s="1"/>
  <c r="AB121" i="49" s="1"/>
  <c r="AJ121" i="49"/>
  <c r="Y121" i="49" s="1"/>
  <c r="AI121" i="49"/>
  <c r="AO121" i="49" s="1"/>
  <c r="W121" i="49"/>
  <c r="AN120" i="49"/>
  <c r="AC120" i="49" s="1"/>
  <c r="AA120" i="49" s="1"/>
  <c r="AK120" i="49"/>
  <c r="AJ120" i="49"/>
  <c r="AI120" i="49"/>
  <c r="AO120" i="49" s="1"/>
  <c r="Y120" i="49"/>
  <c r="X120" i="49"/>
  <c r="AD120" i="49" s="1"/>
  <c r="W120" i="49"/>
  <c r="AN119" i="49"/>
  <c r="AL119" i="49" s="1"/>
  <c r="AK119" i="49"/>
  <c r="AM119" i="49" s="1"/>
  <c r="AJ119" i="49"/>
  <c r="Y119" i="49" s="1"/>
  <c r="AI119" i="49"/>
  <c r="AO119" i="49" s="1"/>
  <c r="Z119" i="49"/>
  <c r="AB119" i="49" s="1"/>
  <c r="X119" i="49"/>
  <c r="AD119" i="49" s="1"/>
  <c r="W119" i="49"/>
  <c r="AN118" i="49"/>
  <c r="AL118" i="49" s="1"/>
  <c r="AK118" i="49"/>
  <c r="AM118" i="49" s="1"/>
  <c r="AJ118" i="49"/>
  <c r="AI118" i="49"/>
  <c r="AO118" i="49" s="1"/>
  <c r="V118" i="49"/>
  <c r="X107" i="49"/>
  <c r="L36" i="49"/>
  <c r="K35" i="49"/>
  <c r="V119" i="49" s="1"/>
  <c r="F22" i="49"/>
  <c r="F21" i="49"/>
  <c r="E18" i="49"/>
  <c r="L12" i="49"/>
  <c r="L28" i="49" s="1"/>
  <c r="AC130" i="49" l="1"/>
  <c r="AA130" i="49" s="1"/>
  <c r="AO134" i="49"/>
  <c r="AC119" i="49"/>
  <c r="AA119" i="49" s="1"/>
  <c r="AL120" i="49"/>
  <c r="AC125" i="49"/>
  <c r="AA125" i="49" s="1"/>
  <c r="AL131" i="49"/>
  <c r="AL139" i="49"/>
  <c r="AO123" i="49"/>
  <c r="AC129" i="49"/>
  <c r="AA129" i="49" s="1"/>
  <c r="AO122" i="49"/>
  <c r="Z135" i="49"/>
  <c r="AB135" i="49" s="1"/>
  <c r="Z138" i="49"/>
  <c r="AB138" i="49" s="1"/>
  <c r="Z142" i="49"/>
  <c r="AB142" i="49" s="1"/>
  <c r="AC124" i="49"/>
  <c r="AA124" i="49" s="1"/>
  <c r="Z134" i="49"/>
  <c r="AB134" i="49" s="1"/>
  <c r="AC65" i="50"/>
  <c r="AA65" i="50" s="1"/>
  <c r="AL70" i="50"/>
  <c r="AC74" i="50"/>
  <c r="AA74" i="50" s="1"/>
  <c r="AM72" i="50"/>
  <c r="AL88" i="51"/>
  <c r="AC94" i="51"/>
  <c r="AA94" i="51" s="1"/>
  <c r="AL82" i="51"/>
  <c r="AL113" i="52"/>
  <c r="AL87" i="51"/>
  <c r="AM68" i="50"/>
  <c r="AM71" i="50"/>
  <c r="AM79" i="50"/>
  <c r="M22" i="50"/>
  <c r="M30" i="50"/>
  <c r="AM78" i="50"/>
  <c r="M31" i="50"/>
  <c r="AO78" i="50"/>
  <c r="M29" i="50"/>
  <c r="AL73" i="50"/>
  <c r="M23" i="50"/>
  <c r="AC68" i="50"/>
  <c r="AA68" i="50" s="1"/>
  <c r="AM76" i="50"/>
  <c r="M24" i="50"/>
  <c r="AL80" i="50"/>
  <c r="Z74" i="50"/>
  <c r="AB74" i="50" s="1"/>
  <c r="AM141" i="49"/>
  <c r="AO126" i="49"/>
  <c r="AO127" i="49"/>
  <c r="AO147" i="49"/>
  <c r="AM121" i="49"/>
  <c r="AM133" i="49"/>
  <c r="AC145" i="49"/>
  <c r="AA145" i="49" s="1"/>
  <c r="AM127" i="49"/>
  <c r="AO138" i="49"/>
  <c r="AC121" i="49"/>
  <c r="AA121" i="49" s="1"/>
  <c r="Z126" i="49"/>
  <c r="AB126" i="49" s="1"/>
  <c r="AO130" i="49"/>
  <c r="AC133" i="49"/>
  <c r="AA133" i="49" s="1"/>
  <c r="AC141" i="49"/>
  <c r="AA141" i="49" s="1"/>
  <c r="X108" i="49"/>
  <c r="I24" i="49" s="1"/>
  <c r="I25" i="49" s="1"/>
  <c r="I26" i="49" s="1"/>
  <c r="AL123" i="49"/>
  <c r="AL135" i="49"/>
  <c r="AM145" i="49"/>
  <c r="Z108" i="52"/>
  <c r="AB108" i="52" s="1"/>
  <c r="Z114" i="52"/>
  <c r="AB114" i="52" s="1"/>
  <c r="P80" i="52"/>
  <c r="AM109" i="52"/>
  <c r="AO111" i="52"/>
  <c r="AL120" i="52"/>
  <c r="P79" i="52"/>
  <c r="P83" i="52"/>
  <c r="AL104" i="52"/>
  <c r="P89" i="52"/>
  <c r="AO115" i="52"/>
  <c r="M25" i="52"/>
  <c r="AM122" i="52"/>
  <c r="AL108" i="52"/>
  <c r="P84" i="52"/>
  <c r="P88" i="52"/>
  <c r="X107" i="52"/>
  <c r="AD107" i="52" s="1"/>
  <c r="AM106" i="52"/>
  <c r="M35" i="52"/>
  <c r="P77" i="52"/>
  <c r="P81" i="52"/>
  <c r="AL115" i="52"/>
  <c r="AL117" i="52"/>
  <c r="AO122" i="52"/>
  <c r="P85" i="52"/>
  <c r="X105" i="52"/>
  <c r="AD105" i="52" s="1"/>
  <c r="M28" i="52"/>
  <c r="P86" i="52"/>
  <c r="P90" i="52"/>
  <c r="AC109" i="52"/>
  <c r="AA109" i="52" s="1"/>
  <c r="M30" i="52"/>
  <c r="C93" i="52"/>
  <c r="AO110" i="52"/>
  <c r="P87" i="52"/>
  <c r="AM118" i="52"/>
  <c r="M23" i="52"/>
  <c r="P91" i="52"/>
  <c r="Z111" i="52"/>
  <c r="AB111" i="52" s="1"/>
  <c r="AO118" i="52"/>
  <c r="AL122" i="52"/>
  <c r="P78" i="52"/>
  <c r="AL111" i="52"/>
  <c r="M24" i="52"/>
  <c r="M31" i="52"/>
  <c r="P82" i="52"/>
  <c r="AC116" i="52"/>
  <c r="AA116" i="52" s="1"/>
  <c r="AL118" i="52"/>
  <c r="P75" i="52"/>
  <c r="AL105" i="52"/>
  <c r="X108" i="52"/>
  <c r="AD108" i="52" s="1"/>
  <c r="M34" i="52"/>
  <c r="P76" i="52"/>
  <c r="Z107" i="52"/>
  <c r="AB107" i="52" s="1"/>
  <c r="AC106" i="52"/>
  <c r="AA106" i="52" s="1"/>
  <c r="AM116" i="52"/>
  <c r="Z110" i="52"/>
  <c r="AB110" i="52" s="1"/>
  <c r="Z121" i="52"/>
  <c r="AB121" i="52" s="1"/>
  <c r="AM123" i="52"/>
  <c r="M22" i="52"/>
  <c r="M29" i="52"/>
  <c r="M36" i="52"/>
  <c r="Z105" i="52"/>
  <c r="AB105" i="52" s="1"/>
  <c r="AC114" i="52"/>
  <c r="AA114" i="52" s="1"/>
  <c r="Z117" i="52"/>
  <c r="AB117" i="52" s="1"/>
  <c r="Z104" i="52"/>
  <c r="AB104" i="52" s="1"/>
  <c r="AC110" i="52"/>
  <c r="AA110" i="52" s="1"/>
  <c r="AC121" i="52"/>
  <c r="AA121" i="52" s="1"/>
  <c r="AL84" i="51"/>
  <c r="Z92" i="51"/>
  <c r="AB92" i="51" s="1"/>
  <c r="AL83" i="51"/>
  <c r="P61" i="51"/>
  <c r="AO89" i="51"/>
  <c r="P50" i="51"/>
  <c r="P58" i="51"/>
  <c r="P51" i="51"/>
  <c r="P55" i="51"/>
  <c r="P63" i="51"/>
  <c r="AL80" i="51"/>
  <c r="AL79" i="51"/>
  <c r="Z81" i="51"/>
  <c r="AB81" i="51" s="1"/>
  <c r="Z78" i="51"/>
  <c r="AB78" i="51" s="1"/>
  <c r="AC78" i="51"/>
  <c r="AA78" i="51" s="1"/>
  <c r="V79" i="51" a="1"/>
  <c r="V79" i="51" s="1"/>
  <c r="V80" i="51" s="1"/>
  <c r="V81" i="51" s="1"/>
  <c r="L82" i="51" s="1"/>
  <c r="AL89" i="51"/>
  <c r="AC91" i="51"/>
  <c r="AA91" i="51" s="1"/>
  <c r="AC95" i="51"/>
  <c r="AA95" i="51" s="1"/>
  <c r="Z91" i="51"/>
  <c r="AB91" i="51" s="1"/>
  <c r="P60" i="51"/>
  <c r="X82" i="51"/>
  <c r="AD82" i="51" s="1"/>
  <c r="X86" i="51"/>
  <c r="AD86" i="51" s="1"/>
  <c r="P57" i="51"/>
  <c r="AM97" i="51"/>
  <c r="P65" i="51"/>
  <c r="AM90" i="51"/>
  <c r="AM80" i="51"/>
  <c r="P62" i="51"/>
  <c r="AM85" i="51"/>
  <c r="AM83" i="51"/>
  <c r="AM84" i="51"/>
  <c r="AM96" i="51"/>
  <c r="P59" i="51"/>
  <c r="AO85" i="51"/>
  <c r="AM88" i="51"/>
  <c r="AM95" i="51"/>
  <c r="C67" i="51"/>
  <c r="AO84" i="51"/>
  <c r="AC90" i="51"/>
  <c r="AA90" i="51" s="1"/>
  <c r="AO96" i="51"/>
  <c r="P56" i="51"/>
  <c r="AO79" i="51"/>
  <c r="AO88" i="51"/>
  <c r="AO92" i="51"/>
  <c r="AO95" i="51"/>
  <c r="P49" i="51"/>
  <c r="P53" i="51"/>
  <c r="P64" i="51"/>
  <c r="P52" i="51"/>
  <c r="P54" i="51"/>
  <c r="V105" i="52" a="1"/>
  <c r="V105" i="52" s="1"/>
  <c r="V106" i="52" s="1"/>
  <c r="V107" i="52" s="1"/>
  <c r="L108" i="52" s="1"/>
  <c r="AO104" i="52"/>
  <c r="X104" i="52"/>
  <c r="AD104" i="52" s="1"/>
  <c r="AC123" i="52"/>
  <c r="AA123" i="52" s="1"/>
  <c r="AL123" i="52"/>
  <c r="X112" i="52"/>
  <c r="AD112" i="52" s="1"/>
  <c r="Z113" i="52"/>
  <c r="AB113" i="52" s="1"/>
  <c r="AM113" i="52"/>
  <c r="X119" i="52"/>
  <c r="AD119" i="52" s="1"/>
  <c r="Z120" i="52"/>
  <c r="AB120" i="52" s="1"/>
  <c r="AM120" i="52"/>
  <c r="AO114" i="52"/>
  <c r="AO121" i="52"/>
  <c r="AO117" i="52"/>
  <c r="X117" i="52"/>
  <c r="AD117" i="52" s="1"/>
  <c r="AC112" i="52"/>
  <c r="AA112" i="52" s="1"/>
  <c r="AL112" i="52"/>
  <c r="AC119" i="52"/>
  <c r="AA119" i="52" s="1"/>
  <c r="AL119" i="52"/>
  <c r="X123" i="52"/>
  <c r="AD123" i="52" s="1"/>
  <c r="Z115" i="52"/>
  <c r="AB115" i="52" s="1"/>
  <c r="Q38" i="52"/>
  <c r="L41" i="52" s="1"/>
  <c r="L42" i="52" s="1"/>
  <c r="L100" i="52" s="1"/>
  <c r="AC107" i="52"/>
  <c r="AA107" i="52" s="1"/>
  <c r="AM112" i="52"/>
  <c r="AM119" i="52"/>
  <c r="X106" i="52"/>
  <c r="AD106" i="52" s="1"/>
  <c r="X109" i="52"/>
  <c r="AD109" i="52" s="1"/>
  <c r="X116" i="52"/>
  <c r="AD116" i="52" s="1"/>
  <c r="X113" i="52"/>
  <c r="AD113" i="52" s="1"/>
  <c r="X120" i="52"/>
  <c r="AD120" i="52" s="1"/>
  <c r="M26" i="52"/>
  <c r="M32" i="52"/>
  <c r="M27" i="52"/>
  <c r="AM87" i="51"/>
  <c r="Z87" i="51"/>
  <c r="AB87" i="51" s="1"/>
  <c r="X80" i="51"/>
  <c r="AD80" i="51" s="1"/>
  <c r="AO80" i="51"/>
  <c r="AO78" i="51"/>
  <c r="X78" i="51"/>
  <c r="AD78" i="51" s="1"/>
  <c r="AM89" i="51"/>
  <c r="Z94" i="51"/>
  <c r="AB94" i="51" s="1"/>
  <c r="AM94" i="51"/>
  <c r="X93" i="51"/>
  <c r="AD93" i="51" s="1"/>
  <c r="AL96" i="51"/>
  <c r="X83" i="51"/>
  <c r="AD83" i="51" s="1"/>
  <c r="AO83" i="51"/>
  <c r="Z86" i="51"/>
  <c r="AB86" i="51" s="1"/>
  <c r="AM86" i="51"/>
  <c r="AC86" i="51"/>
  <c r="AA86" i="51" s="1"/>
  <c r="AL86" i="51"/>
  <c r="Z93" i="51"/>
  <c r="AB93" i="51" s="1"/>
  <c r="AM93" i="51"/>
  <c r="AC93" i="51"/>
  <c r="AA93" i="51" s="1"/>
  <c r="AL93" i="51"/>
  <c r="AO91" i="51"/>
  <c r="X91" i="51"/>
  <c r="AD91" i="51" s="1"/>
  <c r="AL85" i="51"/>
  <c r="AO90" i="51"/>
  <c r="X90" i="51"/>
  <c r="AD90" i="51" s="1"/>
  <c r="AC81" i="51"/>
  <c r="AA81" i="51" s="1"/>
  <c r="Z82" i="51"/>
  <c r="AB82" i="51" s="1"/>
  <c r="AM82" i="51"/>
  <c r="AL92" i="51"/>
  <c r="AO97" i="51"/>
  <c r="X97" i="51"/>
  <c r="AD97" i="51" s="1"/>
  <c r="AL97" i="51"/>
  <c r="X87" i="51"/>
  <c r="AD87" i="51" s="1"/>
  <c r="X94" i="51"/>
  <c r="AD94" i="51" s="1"/>
  <c r="Q38" i="50"/>
  <c r="L42" i="50" s="1"/>
  <c r="L43" i="50" s="1"/>
  <c r="L59" i="50" s="1"/>
  <c r="AO65" i="50"/>
  <c r="X65" i="50"/>
  <c r="AD65" i="50" s="1"/>
  <c r="AO67" i="50"/>
  <c r="X67" i="50"/>
  <c r="AD67" i="50" s="1"/>
  <c r="AO81" i="50"/>
  <c r="X81" i="50"/>
  <c r="AD81" i="50" s="1"/>
  <c r="M33" i="50"/>
  <c r="M27" i="50"/>
  <c r="M32" i="50"/>
  <c r="M26" i="50"/>
  <c r="AL69" i="50"/>
  <c r="AL72" i="50"/>
  <c r="AM73" i="50"/>
  <c r="AL66" i="50"/>
  <c r="Z67" i="50"/>
  <c r="AB67" i="50" s="1"/>
  <c r="AM67" i="50"/>
  <c r="AM69" i="50"/>
  <c r="Z81" i="50"/>
  <c r="AB81" i="50" s="1"/>
  <c r="AM81" i="50"/>
  <c r="V66" i="50" s="1" a="1"/>
  <c r="V66" i="50" s="1"/>
  <c r="V67" i="50" s="1"/>
  <c r="V68" i="50" s="1"/>
  <c r="L67" i="50" s="1"/>
  <c r="Z70" i="50"/>
  <c r="AB70" i="50" s="1"/>
  <c r="AM70" i="50"/>
  <c r="AO69" i="50"/>
  <c r="M25" i="50"/>
  <c r="AO77" i="50"/>
  <c r="X77" i="50"/>
  <c r="AD77" i="50" s="1"/>
  <c r="AM80" i="50"/>
  <c r="M34" i="50"/>
  <c r="AC75" i="50"/>
  <c r="AA75" i="50" s="1"/>
  <c r="Z77" i="50"/>
  <c r="AB77" i="50" s="1"/>
  <c r="AM77" i="50"/>
  <c r="AL79" i="50"/>
  <c r="M28" i="50"/>
  <c r="M35" i="50"/>
  <c r="AO70" i="50"/>
  <c r="X70" i="50"/>
  <c r="AD70" i="50" s="1"/>
  <c r="AO74" i="50"/>
  <c r="X74" i="50"/>
  <c r="AD74" i="50" s="1"/>
  <c r="AL76" i="50"/>
  <c r="X132" i="49"/>
  <c r="AD132" i="49" s="1"/>
  <c r="AO132" i="49"/>
  <c r="AO144" i="49"/>
  <c r="X144" i="49"/>
  <c r="AD144" i="49" s="1"/>
  <c r="AC138" i="49"/>
  <c r="AA138" i="49" s="1"/>
  <c r="AL138" i="49"/>
  <c r="AO140" i="49"/>
  <c r="X140" i="49"/>
  <c r="AD140" i="49" s="1"/>
  <c r="Z120" i="49"/>
  <c r="AB120" i="49" s="1"/>
  <c r="AM120" i="49"/>
  <c r="X124" i="49"/>
  <c r="AD124" i="49" s="1"/>
  <c r="AO124" i="49"/>
  <c r="X136" i="49"/>
  <c r="AD136" i="49" s="1"/>
  <c r="AO136" i="49"/>
  <c r="Z147" i="49"/>
  <c r="AB147" i="49" s="1"/>
  <c r="AM147" i="49"/>
  <c r="X128" i="49"/>
  <c r="AD128" i="49" s="1"/>
  <c r="AO128" i="49"/>
  <c r="Z139" i="49"/>
  <c r="AB139" i="49" s="1"/>
  <c r="AM139" i="49"/>
  <c r="AC146" i="49"/>
  <c r="AA146" i="49" s="1"/>
  <c r="AL146" i="49"/>
  <c r="Z143" i="49"/>
  <c r="AB143" i="49" s="1"/>
  <c r="AM143" i="49"/>
  <c r="V120" i="49" s="1" a="1"/>
  <c r="V120" i="49" s="1"/>
  <c r="V121" i="49" s="1"/>
  <c r="V122" i="49" s="1"/>
  <c r="R36" i="49" s="1"/>
  <c r="AO148" i="49"/>
  <c r="X148" i="49"/>
  <c r="AD148" i="49" s="1"/>
  <c r="L29" i="49"/>
  <c r="L31" i="49" s="1"/>
  <c r="AC142" i="49"/>
  <c r="AA142" i="49" s="1"/>
  <c r="AL142" i="49"/>
  <c r="X121" i="49"/>
  <c r="AD121" i="49" s="1"/>
  <c r="Z124" i="49"/>
  <c r="AB124" i="49" s="1"/>
  <c r="Z128" i="49"/>
  <c r="AB128" i="49" s="1"/>
  <c r="Z132" i="49"/>
  <c r="AB132" i="49" s="1"/>
  <c r="Z136" i="49"/>
  <c r="AB136" i="49" s="1"/>
  <c r="X125" i="49"/>
  <c r="AD125" i="49" s="1"/>
  <c r="X129" i="49"/>
  <c r="AD129" i="49" s="1"/>
  <c r="X133" i="49"/>
  <c r="AD133" i="49" s="1"/>
  <c r="X137" i="49"/>
  <c r="AD137" i="49" s="1"/>
  <c r="Z140" i="49"/>
  <c r="AB140" i="49" s="1"/>
  <c r="Z144" i="49"/>
  <c r="AB144" i="49" s="1"/>
  <c r="Z148" i="49"/>
  <c r="AB148" i="49" s="1"/>
  <c r="X141" i="49"/>
  <c r="AD141" i="49" s="1"/>
  <c r="X145" i="49"/>
  <c r="AD145" i="49" s="1"/>
  <c r="AC140" i="49"/>
  <c r="AA140" i="49" s="1"/>
  <c r="AC144" i="49"/>
  <c r="AA144" i="49" s="1"/>
  <c r="AC148" i="49"/>
  <c r="AA148" i="49" s="1"/>
  <c r="P93" i="52" l="1"/>
  <c r="F95" i="52" s="1"/>
  <c r="X97" i="52" s="1"/>
  <c r="I96" i="52" s="1"/>
  <c r="I97" i="52" s="1"/>
  <c r="I98" i="52" s="1"/>
  <c r="P67" i="51"/>
  <c r="F69" i="51" s="1"/>
  <c r="X71" i="51" s="1"/>
  <c r="I70" i="51" s="1"/>
  <c r="I71" i="51" s="1"/>
  <c r="I72" i="51" s="1"/>
  <c r="L60" i="50"/>
  <c r="L62" i="50" s="1"/>
  <c r="O69" i="50" s="1"/>
  <c r="O76" i="50" s="1"/>
  <c r="O73" i="50" s="1"/>
  <c r="O74" i="50" s="1"/>
  <c r="O38" i="49"/>
  <c r="O45" i="49" s="1"/>
  <c r="O42" i="49" s="1"/>
  <c r="O43" i="49" s="1"/>
  <c r="L101" i="52" l="1"/>
  <c r="L103" i="52" s="1"/>
  <c r="O110" i="52" s="1"/>
  <c r="O118" i="52" s="1"/>
  <c r="O115" i="52" s="1"/>
  <c r="O116" i="52" s="1"/>
  <c r="L75" i="51"/>
  <c r="L77" i="51" s="1"/>
  <c r="O84" i="51" s="1"/>
  <c r="O92" i="51" s="1"/>
  <c r="O89" i="51" s="1"/>
  <c r="O90" i="51" s="1"/>
  <c r="O134" i="4"/>
  <c r="N134" i="4"/>
  <c r="M134" i="4"/>
  <c r="L134" i="4"/>
  <c r="K134" i="4"/>
  <c r="J134" i="4"/>
  <c r="I134" i="4"/>
  <c r="O133" i="4"/>
  <c r="M133" i="4"/>
  <c r="L133" i="4"/>
  <c r="K133" i="4"/>
  <c r="J133" i="4"/>
  <c r="I133" i="4"/>
  <c r="O132" i="4"/>
  <c r="M132" i="4"/>
  <c r="L132" i="4"/>
  <c r="K132" i="4"/>
  <c r="J132" i="4"/>
  <c r="I132" i="4"/>
  <c r="M113" i="4"/>
  <c r="J125" i="4" s="1"/>
  <c r="M114" i="4"/>
  <c r="K125" i="4" s="1"/>
  <c r="M115" i="4"/>
  <c r="L125" i="4" s="1"/>
  <c r="M116" i="4"/>
  <c r="M125" i="4" s="1"/>
  <c r="M117" i="4"/>
  <c r="M118" i="4"/>
  <c r="O125" i="4" s="1"/>
  <c r="M112" i="4"/>
  <c r="I125" i="4" s="1"/>
  <c r="G253" i="4"/>
  <c r="G254" i="4"/>
  <c r="G252" i="4"/>
  <c r="G217" i="4"/>
  <c r="G218" i="4"/>
  <c r="G216" i="4"/>
  <c r="G183" i="4"/>
  <c r="G184" i="4"/>
  <c r="G182" i="4"/>
  <c r="P134" i="4" l="1"/>
  <c r="P133" i="4"/>
  <c r="J39" i="4"/>
  <c r="J38" i="4"/>
  <c r="N13" i="4"/>
  <c r="H13" i="4"/>
  <c r="E154" i="4" l="1"/>
  <c r="AA133" i="4"/>
  <c r="E155" i="4"/>
  <c r="AA134" i="4"/>
  <c r="P13" i="4"/>
  <c r="B39" i="4" s="1"/>
  <c r="M120" i="4" l="1"/>
  <c r="N11" i="4" l="1"/>
  <c r="J120" i="4" l="1"/>
  <c r="J37" i="4"/>
  <c r="P132" i="4"/>
  <c r="AA132" i="4" s="1"/>
  <c r="P113" i="4" l="1"/>
  <c r="P114" i="4"/>
  <c r="P115" i="4"/>
  <c r="P116" i="4"/>
  <c r="P117" i="4"/>
  <c r="P118" i="4"/>
  <c r="P112" i="4"/>
  <c r="P125" i="4" l="1"/>
  <c r="P121" i="4"/>
  <c r="H154" i="4" l="1"/>
  <c r="H153" i="4"/>
  <c r="H155" i="4"/>
  <c r="K155" i="4" l="1"/>
  <c r="K154" i="4"/>
  <c r="Y287" i="4"/>
  <c r="Y288" i="4"/>
  <c r="Y286" i="4"/>
  <c r="H11" i="4" l="1"/>
  <c r="E153" i="4"/>
  <c r="B131" i="4"/>
  <c r="B152" i="4" s="1"/>
  <c r="J34" i="4"/>
  <c r="B36" i="4"/>
  <c r="L37" i="4" l="1"/>
  <c r="N37" i="4" s="1"/>
  <c r="L38" i="4"/>
  <c r="N38" i="4" s="1"/>
  <c r="L39" i="4"/>
  <c r="N39" i="4" s="1"/>
  <c r="P39" i="4" s="1"/>
  <c r="B134" i="4" s="1"/>
  <c r="B155" i="4" s="1"/>
  <c r="N155" i="4" s="1"/>
  <c r="B254" i="4" l="1"/>
  <c r="B218" i="4"/>
  <c r="B184" i="4"/>
  <c r="K153" i="4"/>
  <c r="N12" i="4" l="1"/>
  <c r="H12" i="4"/>
  <c r="P12" i="4" l="1"/>
  <c r="B38" i="4" s="1"/>
  <c r="P11" i="4"/>
  <c r="P15" i="4" l="1"/>
  <c r="P38" i="4"/>
  <c r="B37" i="4"/>
  <c r="P37" i="4" s="1"/>
  <c r="B132" i="4" s="1"/>
  <c r="B153" i="4" s="1"/>
  <c r="N153" i="4" s="1"/>
  <c r="P16" i="4"/>
  <c r="B133" i="4" l="1"/>
  <c r="B154" i="4" s="1"/>
  <c r="N154" i="4" s="1"/>
  <c r="B253" i="4" s="1"/>
  <c r="P41" i="4"/>
  <c r="B252" i="4"/>
  <c r="B216" i="4"/>
  <c r="B182" i="4"/>
  <c r="P42" i="4"/>
  <c r="P17" i="4"/>
  <c r="M256" i="4" l="1"/>
  <c r="N251" i="4"/>
  <c r="N253" i="4" s="1"/>
  <c r="M262" i="4"/>
  <c r="M261" i="4"/>
  <c r="M257" i="4"/>
  <c r="P158" i="4"/>
  <c r="B217" i="4"/>
  <c r="M218" i="4" s="1"/>
  <c r="B183" i="4"/>
  <c r="M188" i="4" s="1"/>
  <c r="P157" i="4"/>
  <c r="P43" i="4"/>
  <c r="M219" i="4" l="1"/>
  <c r="N252" i="4" a="1"/>
  <c r="N252" i="4" s="1"/>
  <c r="V251" i="4" s="1"/>
  <c r="V252" i="4" s="1"/>
  <c r="N254" i="4" s="1"/>
  <c r="M193" i="4"/>
  <c r="H286" i="4" s="1"/>
  <c r="AA286" i="4" s="1"/>
  <c r="M182" i="4"/>
  <c r="J298" i="4" s="1"/>
  <c r="L298" i="4"/>
  <c r="M184" i="4"/>
  <c r="Y182" i="4" s="1"/>
  <c r="M187" i="4"/>
  <c r="N215" i="4"/>
  <c r="M224" i="4"/>
  <c r="M223" i="4"/>
  <c r="Y183" i="4"/>
  <c r="Y184" i="4"/>
  <c r="H287" i="4"/>
  <c r="AA287" i="4" s="1"/>
  <c r="P159" i="4"/>
  <c r="E287" i="4"/>
  <c r="Z287" i="4" s="1"/>
  <c r="M185" i="4" l="1"/>
  <c r="M186" i="4"/>
  <c r="E286" i="4"/>
  <c r="Z286" i="4" s="1"/>
  <c r="Y217" i="4"/>
  <c r="Y216" i="4"/>
  <c r="Y218" i="4"/>
  <c r="W183" i="4"/>
  <c r="W184" i="4"/>
  <c r="W182" i="4"/>
  <c r="X183" i="4"/>
  <c r="X184" i="4"/>
  <c r="X182" i="4"/>
  <c r="N216" i="4"/>
  <c r="M222" i="4" s="1"/>
  <c r="K298" i="4"/>
  <c r="E300" i="4" s="1"/>
  <c r="E302" i="4" s="1"/>
  <c r="M230" i="4"/>
  <c r="K287" i="4" s="1"/>
  <c r="X287" i="4" s="1"/>
  <c r="M229" i="4"/>
  <c r="M194" i="4"/>
  <c r="K286" i="4" s="1"/>
  <c r="X286" i="4" s="1"/>
  <c r="M190" i="4" a="1"/>
  <c r="M190" i="4" s="1"/>
  <c r="Z181" i="4" l="1"/>
  <c r="K190" i="4"/>
  <c r="M221" i="4"/>
  <c r="W218" i="4"/>
  <c r="W217" i="4"/>
  <c r="W216" i="4"/>
  <c r="M191" i="4"/>
  <c r="X217" i="4" l="1"/>
  <c r="X218" i="4"/>
  <c r="X216" i="4"/>
  <c r="M226" i="4" a="1"/>
  <c r="M226" i="4" s="1"/>
  <c r="Y253" i="4"/>
  <c r="Y252" i="4"/>
  <c r="Y254" i="4"/>
  <c r="E288" i="4"/>
  <c r="Z288" i="4" s="1"/>
  <c r="M260" i="4"/>
  <c r="M259" i="4"/>
  <c r="M268" i="4"/>
  <c r="K288" i="4" s="1"/>
  <c r="M267" i="4"/>
  <c r="H288" i="4" s="1"/>
  <c r="AA288" i="4" s="1"/>
  <c r="M227" i="4" l="1"/>
  <c r="Z215" i="4"/>
  <c r="K226" i="4"/>
  <c r="X254" i="4"/>
  <c r="X252" i="4"/>
  <c r="X253" i="4"/>
  <c r="W253" i="4"/>
  <c r="W254" i="4"/>
  <c r="W252" i="4"/>
  <c r="X288" i="4"/>
  <c r="G290" i="4"/>
  <c r="G293" i="4" s="1"/>
  <c r="E299" i="4" s="1"/>
  <c r="M264" i="4" a="1"/>
  <c r="M264" i="4" s="1"/>
  <c r="Z251" i="4" s="1"/>
  <c r="G292" i="4" l="1"/>
  <c r="E298" i="4" s="1"/>
  <c r="G291" i="4"/>
  <c r="K264" i="4"/>
  <c r="M265" i="4"/>
  <c r="I321" i="4" l="1"/>
  <c r="I322" i="4"/>
  <c r="O333" i="4"/>
  <c r="O334" i="4" s="1"/>
  <c r="O342" i="4" s="1"/>
  <c r="E339" i="4" s="1"/>
  <c r="E340" i="4" s="1"/>
  <c r="G338" i="4" s="1"/>
  <c r="E311" i="4"/>
  <c r="E310" i="4"/>
  <c r="E314" i="4"/>
  <c r="E321" i="4" l="1"/>
  <c r="M321" i="4" s="1"/>
  <c r="E322" i="4"/>
  <c r="M322" i="4" s="1"/>
  <c r="E313" i="4"/>
  <c r="E315"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<sst xmlns="http://schemas.openxmlformats.org/spreadsheetml/2006/main" count="3481" uniqueCount="872">
  <si>
    <t>Pavimentação</t>
  </si>
  <si>
    <t>Regular</t>
  </si>
  <si>
    <t>Fator de oferta aplicável</t>
  </si>
  <si>
    <t>Fator</t>
  </si>
  <si>
    <t>Negociação concluída</t>
  </si>
  <si>
    <t>Item</t>
  </si>
  <si>
    <t>Área</t>
  </si>
  <si>
    <t>Valor unitário
(R$/m²)</t>
  </si>
  <si>
    <t>VALOR UNITÁRIO E AJUSTE PRÉVIO AO FATOR DE OFERTA</t>
  </si>
  <si>
    <t>Fator de homogeneização</t>
  </si>
  <si>
    <t>Fator de testada</t>
  </si>
  <si>
    <t>Fator de profundidade</t>
  </si>
  <si>
    <t>Fator de esquina</t>
  </si>
  <si>
    <t>Fator de topografia</t>
  </si>
  <si>
    <t>Fator de consistência do solo</t>
  </si>
  <si>
    <t>HOMOGENEIZAÇÃO</t>
  </si>
  <si>
    <t>Somatório</t>
  </si>
  <si>
    <t>Somatório do bem avaliando</t>
  </si>
  <si>
    <t>Valor unitário homogeneizado</t>
  </si>
  <si>
    <t>Bem avaliando</t>
  </si>
  <si>
    <t>Fatores</t>
  </si>
  <si>
    <t>Coeficiente de variação</t>
  </si>
  <si>
    <t>Média</t>
  </si>
  <si>
    <t>Desvio-padrão</t>
  </si>
  <si>
    <t>MELHORAMENTOS PÚBLICOS</t>
  </si>
  <si>
    <t>Coeficientes</t>
  </si>
  <si>
    <t>Melhoramentos públicos</t>
  </si>
  <si>
    <t>Comparação
(diferença)</t>
  </si>
  <si>
    <t>Valor homogeneizado</t>
  </si>
  <si>
    <t>Intervalo de segurança</t>
  </si>
  <si>
    <t>Limite inferior</t>
  </si>
  <si>
    <t>Limite superior</t>
  </si>
  <si>
    <t>Valor mínimo</t>
  </si>
  <si>
    <t>Valor máximo</t>
  </si>
  <si>
    <t>Desvio padrão</t>
  </si>
  <si>
    <t>Saneamento</t>
  </si>
  <si>
    <t>Excluir item</t>
  </si>
  <si>
    <t>Valor crítico</t>
  </si>
  <si>
    <t>Nível de significância</t>
  </si>
  <si>
    <t>Graus de liberdade</t>
  </si>
  <si>
    <t>Modo</t>
  </si>
  <si>
    <t>Intervalo em torno da média</t>
  </si>
  <si>
    <t>Critério de Chauvenet</t>
  </si>
  <si>
    <t>Critério de Arley</t>
  </si>
  <si>
    <t>Menor coeficiente de variação</t>
  </si>
  <si>
    <t>Procedimento</t>
  </si>
  <si>
    <t>Média a ser aplicada</t>
  </si>
  <si>
    <t>regular</t>
  </si>
  <si>
    <t>Bom</t>
  </si>
  <si>
    <t>Intervalo de confiança</t>
  </si>
  <si>
    <t>Desvio-padrão a ser aplicado</t>
  </si>
  <si>
    <t>Amplitude</t>
  </si>
  <si>
    <t>Área do terreno avaliando</t>
  </si>
  <si>
    <t>Valor unitário (R$/m²)</t>
  </si>
  <si>
    <t>Avaliação</t>
  </si>
  <si>
    <t>Arredondamento</t>
  </si>
  <si>
    <t>Casas decimais</t>
  </si>
  <si>
    <t>Valor (arredondamento)</t>
  </si>
  <si>
    <t>Percentual (arredondamento)</t>
  </si>
  <si>
    <t>Fontes:</t>
  </si>
  <si>
    <t>I</t>
  </si>
  <si>
    <t>Matrícula nº</t>
  </si>
  <si>
    <t>Quando a homogeneização é feita em relação a um paradigma, o resultado do tratamento estatístico fornece um valor unitário básico. Deve-se observar que, partindo-se do valor unitário básico, para a avaliação do objeto os fatores de homogeneização apresentados devem ser usados de forma invertida. Isto porque, se um TR tem uma vantagem em relação ao paradigma, esta vantagem deve ser retirada na fase de homogeneização; porém, conhecendo-se o valor unitário básico, se um terreno avaliando tem uma vantagem em relação ao paradigma, esta vantagem deve ser dada. É o raciocínio inverso (Dantas, 1998, p. 21).</t>
  </si>
  <si>
    <t>Código</t>
  </si>
  <si>
    <t>Descrição</t>
  </si>
  <si>
    <t>Avaliação do terreno</t>
  </si>
  <si>
    <t>ARLEY, Niels; BUCH, Kai Rander. Introducción a la teoría de la probabilidad y de la estadística. Tradução: Fernando Bombal Gordón. Madrid: Editorial Alhambra S.A., 1968.</t>
  </si>
  <si>
    <t>FIKER, José. Avaliação de imóveis urbanos. 4. ed. rev. e ampl. São Paulo: Pini, 1993.</t>
  </si>
  <si>
    <t>O intervalo de confiança é o intervalo de valores dentro do qual está contido o parâmetro populacional com determinada confiança (item 3.40 da NBR 14653-2:2011. Avaliação de bens. Parte 2: Imóveis urbanos). Os limites da amplitude do intervalo de confiança são aqueles previstos no item 9.2.3, tabela 5 da NBR 14653-2:2011.</t>
  </si>
  <si>
    <t>Dados efetivamente utilizados</t>
  </si>
  <si>
    <t>ASSOCIAÇÃO BRASILEIRA DE NORMAS TÉCNICAS. NBR 14653-1:2019. Avaliação bens. Parte 1: Procedimentos gerais.</t>
  </si>
  <si>
    <t>______. NBR 14653-2:2011. Avaliação bens. Parte 2: Imóveis urbanos.</t>
  </si>
  <si>
    <t>BERRINI, Luiz Carlos. Avaliações de imóveis. 4. ed. revista e atualizada por Luiz Carlos Berrini Júnior. Rio de Janeiro: Livraria Freitas Bastos S.A., 1960.</t>
  </si>
  <si>
    <t>CANTEIRO, João Ruy. Construções: seus custos de reprodução na capital de São Paulo de 1939 a 1979; Terrenos: subsídios à técnica de avaliação. 3. ed. São Paulo: Pini, 1980.</t>
  </si>
  <si>
    <t>DANTAS, Rubens Alves. Engenharia de avaliações: uma introdução à metodologia científica. São Paulo: Pini, 1998.</t>
  </si>
  <si>
    <t>______. Manual de avaliações e perícias em imóveis urbanos: de acordo com a nova norma NBR 14653-2 – Avaliações de Imóveis Urbanos e com a Norma para Avaliação de Imóveis Urbanos Ibape/SP – 2005. 4. ed. São Paulo: Pini, 2016.</t>
  </si>
  <si>
    <t>______. Manual de avaliações e perícias em imóveis urbanos: de acordo com a nova norma NBR 14653-2 – Avaliações de Imóveis Urbanos e com a Norma para Avaliação de Imóveis Urbanos Ibape/SP – 2011. 5. ed. São Paulo: Oficina de Textos, 2019.</t>
  </si>
  <si>
    <t>MEDEIROS JÚNIOR, Joaquim da Rocha. Vantagem da coisa feita na avaliação de imóveis pelo método do custo. In: Engenharia de avaliações. Instituto Brasileiro de Avaliações e Perícias de Engenharia – IBAPE. São Paulo: Pini, 1974.</t>
  </si>
  <si>
    <t>THOFEHRN, Ragnar. Avaliação de terrenos urbanos: por fórmulas matemáticas. São Paulo: Pini, 2008.</t>
  </si>
  <si>
    <t>AVALIAÇÃO DE TERRENO PELO MÉTODO COMPARATIVO DIRETO DE DADOS DE MERCADO</t>
  </si>
  <si>
    <t>Na ausência de alguns dos melhoramentos assinalados, o valor unitário básico deverá ser reduzido multiplicando-se este valor pela recíproca da unidade somada às porcentagens correspondentes aos melhoramentos não existentes (Canteiro, 1980, p. 116).</t>
  </si>
  <si>
    <t>Fator correspondente ao somatório de coeficientes acima:</t>
  </si>
  <si>
    <t>A justificativa para a aplicação do fator da vantagem da coisa feita é a constatação no mercado de que o interessado está disposto a pagar mais por aquilo que já está pronto para ser desfrutado (uso ou fonte de renda) de imediato do que por aquilo que somente poderá ser desfrutado no futuro.</t>
  </si>
  <si>
    <t>Os coeficientes de vantagem da coisa feita variam em função do tipo e da idade da construção.</t>
  </si>
  <si>
    <t>Tipo de construção</t>
  </si>
  <si>
    <t>Novo</t>
  </si>
  <si>
    <t>De 0 a 10 anos</t>
  </si>
  <si>
    <t>De 10 a 20 anos</t>
  </si>
  <si>
    <t>De 20 a 30 anos</t>
  </si>
  <si>
    <t>Grande estrutura</t>
  </si>
  <si>
    <t>Pequena estrutura e residencial de luxo</t>
  </si>
  <si>
    <t>Industrial e residencial médio</t>
  </si>
  <si>
    <t>IDADE</t>
  </si>
  <si>
    <t>Residencial modesto e proletárias</t>
  </si>
  <si>
    <t>Os coeficientes de redução pela idade não se aplicam a zonas comerciais altamente valorizadas.</t>
  </si>
  <si>
    <t>Na tabela abaixo a idade do imóvel está em anos; não se trata de percentual da vida útil do imóvel.</t>
  </si>
  <si>
    <t>Observação:</t>
  </si>
  <si>
    <t>TABELA DE VIDA REFERENCIAL E VALOR RESIDUAL</t>
  </si>
  <si>
    <t>CLASSE</t>
  </si>
  <si>
    <t>TIPO</t>
  </si>
  <si>
    <t>PADRÃO</t>
  </si>
  <si>
    <t>VALOR REFERENCIAL</t>
  </si>
  <si>
    <t>VALOR RESIDUAL</t>
  </si>
  <si>
    <t>ANOS</t>
  </si>
  <si>
    <t>RESIDENCIAL</t>
  </si>
  <si>
    <t>BARRACO</t>
  </si>
  <si>
    <t>RÚSTICO</t>
  </si>
  <si>
    <t>SIMPLES</t>
  </si>
  <si>
    <t>CASA</t>
  </si>
  <si>
    <t>PROLETÁRIO</t>
  </si>
  <si>
    <t>ECONÔMICO</t>
  </si>
  <si>
    <t>MÉDIO</t>
  </si>
  <si>
    <t>SUPERIOR</t>
  </si>
  <si>
    <t>FINO</t>
  </si>
  <si>
    <t>LUXO</t>
  </si>
  <si>
    <t>APARTAMENTO</t>
  </si>
  <si>
    <t>COMERCIAL</t>
  </si>
  <si>
    <t>ESCRITÓRIO</t>
  </si>
  <si>
    <t>GALPÕES</t>
  </si>
  <si>
    <t>COBERTURAS</t>
  </si>
  <si>
    <t>FIKER, J. Manual de avaliações e perícias em imóveis urbanos. 4. ed. São Paulo: Pini, 2016, p. 84.</t>
  </si>
  <si>
    <t>NASSER JUNIOR, R. Avaliação de bens: princípios básicos e aplicações. 2. ed. rev. e atualizada. São Paulo: LEUD, 2013, p. 107.</t>
  </si>
  <si>
    <t>Classificação dos estados de conservação e respectivos valores relativos da escala Heidecke</t>
  </si>
  <si>
    <t>Classe</t>
  </si>
  <si>
    <t>Referência</t>
  </si>
  <si>
    <t>Valor relativo</t>
  </si>
  <si>
    <t>Características</t>
  </si>
  <si>
    <t>A</t>
  </si>
  <si>
    <t>Edificação nova ou com reforma geral e substancial, com menos de dois anos, que apresente apenas sinais de desgaste natural da pintura externa.</t>
  </si>
  <si>
    <t>B</t>
  </si>
  <si>
    <t>Entre novo e regular</t>
  </si>
  <si>
    <t>Edificação nova ou com reforma geral e substancial, com menos de dois anos, que apresente necessidade apenas de uma demão leve de pintura para recompor a sua aparência</t>
  </si>
  <si>
    <t>C</t>
  </si>
  <si>
    <t>Edificação seminova ou com reforma geral e substancial entre 2 e 5 anos, cujo estado geral possa ser recuperado apenas com reparos de eventuais fissuras superficiais localizadas e/ou pintura externa e interna.</t>
  </si>
  <si>
    <t>D</t>
  </si>
  <si>
    <t>Entre regular e reparos simples</t>
  </si>
  <si>
    <t>Edificação seminova ou com reforma geral e substancial entre 2 e 5 anos, cujo estado geral possa ser recuperado com reparo de fissuras e trincas localizadas e superficiais e pintura interna e externa.</t>
  </si>
  <si>
    <t>E</t>
  </si>
  <si>
    <t>Reparos simples</t>
  </si>
  <si>
    <t>Edificação cujo estado geral possa ser recuperado com pintura interna e externa, após reparos de fissuras e trincas superficiais generalizadas, sem recuperação do sistema estrutural. Eventual, revisão do sistema hidráulico e elétrico.</t>
  </si>
  <si>
    <t>F</t>
  </si>
  <si>
    <t>Entre reparos simples e importantes</t>
  </si>
  <si>
    <t>Edificação cujo estado geral possa ser recuperado com pintura interna e externa, após reparos de fissuras e trincas, e com estabilização e/ou recuperação localizada do sistema estrutural; as instalações hidráulicas e elétricas possam ser restauradas mediante a revisão e com substituição eventual de algumas peças desgastadas naturalmente. Eventualmente possa ser necessária a substituição de revestimentos de pisos e paredes, de um ou de outro cômodo. Revisão da impermeabilização ou substituição de telhas da cobertura.</t>
  </si>
  <si>
    <t>G</t>
  </si>
  <si>
    <t>Reparos importantes</t>
  </si>
  <si>
    <t>Edificação cujo estado geral possa ser recuperado com pintura interna e externa, com substituição de panos de regularização da alvenaria, reparos de fissuras e trincas, com estabilização e/ou recuperação de grande parte do sistema estrutural. As instalações hidráulicas e elétricas possam ser restauradas mediante a substituição das peças aparentes. A substituição dos revestimentos de pisos e paredes, da maioria dos cômodos, se faz necessária. Substituição ou reparos importantes na impermeabilização ou no telhado.</t>
  </si>
  <si>
    <t>H</t>
  </si>
  <si>
    <t>Entre reparos importantes e sem valor</t>
  </si>
  <si>
    <t>Edificação cujo estado geral seja recuperado com estabilização e/ou recuperação do sistema estrutural, substituição da regularização da alvenaria, reparos de fissuras e trincas. Substituição das instalações hidráulicas e elétricas. Substituição dos revestimentos de pisos e paredes. Substituição da impermeabilização ou do telhado.</t>
  </si>
  <si>
    <t>Sem valor</t>
  </si>
  <si>
    <t>Edificação em estado de ruína</t>
  </si>
  <si>
    <t>Para o último estado de conservação (edificação em estado de ruína), a depreciação será total, independentemente do tempo de vida útil do imóvel, pois nesse caso a edificação individualmente considerada já não possui valor algum e a avaliação será feita sobre eventual valor dos escombros, se houver, ou sobre o valor residual aplicável.</t>
  </si>
  <si>
    <t>CÁLCULO DA DEPRECIAÇÃO DAS EDIFICAÇÕES PELO MÉTODO ROSS-HEIDECKE</t>
  </si>
  <si>
    <t>CORRESPONDÊNCIA ENTRE OS COEFICIENTES DE DEPRECIAÇÃO E OS TRÊS MODOS MAIS COMUNS DE CLASSIFICAR AS EDIFICAÇÕES DE ACORDO COM SEU ESTADO DE CONSERVAÇÃO</t>
  </si>
  <si>
    <t>COEFICIENTES DE DEPRECIAÇÃO HEIDECKE</t>
  </si>
  <si>
    <t>CLASSIFICAÇÃO
HEIDECKE</t>
  </si>
  <si>
    <t>CLASSIFICAÇÃO POR NÚMEROS</t>
  </si>
  <si>
    <t>CLASSIFICAÇÃO PELA SITUAÇÃO DAS EDIFICAÇÕES</t>
  </si>
  <si>
    <t>DESCRIÇÃO</t>
  </si>
  <si>
    <t>CÓDIGO</t>
  </si>
  <si>
    <t>Ótimo</t>
  </si>
  <si>
    <t>O</t>
  </si>
  <si>
    <t>Muito bom</t>
  </si>
  <si>
    <t>MB</t>
  </si>
  <si>
    <t>Intermédio</t>
  </si>
  <si>
    <t>R</t>
  </si>
  <si>
    <t>Deficiente</t>
  </si>
  <si>
    <t>Mau</t>
  </si>
  <si>
    <t>M</t>
  </si>
  <si>
    <t>Muito mau</t>
  </si>
  <si>
    <t>MM</t>
  </si>
  <si>
    <t>Demolição</t>
  </si>
  <si>
    <t>DM</t>
  </si>
  <si>
    <t>IDADE EM % DA VIDA ÚTIL</t>
  </si>
  <si>
    <t>ESTADO DE CONSERVAÇÃO</t>
  </si>
  <si>
    <t>Classificação do estado de conservação de acordo com a tabela de Heidecke</t>
  </si>
  <si>
    <t>Coeficientes de depreciação (perda de valor) percentuais negativos</t>
  </si>
  <si>
    <t>E, por fim, os coeficiente foram convertidos para fatores multiplicadores, providência essa que simplifica e torna mais prático o cálculo da depreciação. Essa conversão foi feita com o auxílio da seguinte equação:</t>
  </si>
  <si>
    <t>Preço</t>
  </si>
  <si>
    <t>PELLEGRINO, José Carlos. Valor em marcha. In: Anais do I Congresso Brasileiro de Engenharia de Avaliações / [patrocínio do] Instituto Brasileiro de Avaliações e Perícias de Engenharia – IBAPE. São Paulo: Pini, 1978.</t>
  </si>
  <si>
    <t>Fator mínimo</t>
  </si>
  <si>
    <t>Elementos da amostra antes da homogeneização</t>
  </si>
  <si>
    <t>Fator máximo</t>
  </si>
  <si>
    <t>Frente padrão para a zona</t>
  </si>
  <si>
    <t>Plano, em nível</t>
  </si>
  <si>
    <t>Seco</t>
  </si>
  <si>
    <t>Dentro dos limites mínimo e máximo</t>
  </si>
  <si>
    <t>Meio de quadra</t>
  </si>
  <si>
    <t>Característica do terreno padrão</t>
  </si>
  <si>
    <t>Fator do terreno padrão</t>
  </si>
  <si>
    <t>Terreno à venda</t>
  </si>
  <si>
    <t>Elemento comparativo</t>
  </si>
  <si>
    <t>Água</t>
  </si>
  <si>
    <t>Esgoto</t>
  </si>
  <si>
    <t>Luz pública</t>
  </si>
  <si>
    <t>Luz domiciliar</t>
  </si>
  <si>
    <t>Guias-sarjetas</t>
  </si>
  <si>
    <t>Telefone</t>
  </si>
  <si>
    <t>Melhoramentos públicos do bem avaliando</t>
  </si>
  <si>
    <t>INTERVALO DE CONFIANÇA</t>
  </si>
  <si>
    <t>LIMITES DO INTERVALO DE CONFIANÇA E GRAU DE PRECISÃO</t>
  </si>
  <si>
    <t>AVALIAÇÃO DO TERRENO</t>
  </si>
  <si>
    <t>LIMITES DO INTERVALO DE VALORES ADMISSÍVEIS E CAMPO DE ARBÍTRIO</t>
  </si>
  <si>
    <t>Limites</t>
  </si>
  <si>
    <t>Campo de arbítrio [-15%;+15%]</t>
  </si>
  <si>
    <t>Intervalo de valores admissíveis</t>
  </si>
  <si>
    <t>Inferior</t>
  </si>
  <si>
    <t>Superior</t>
  </si>
  <si>
    <t>NBR 14653-2:2011. A.10. Avaliação intervalar
Quando for adotada a estimativa de tendência central, o intervalo de valores admissíveis deve estar limitado simultaneamente:</t>
  </si>
  <si>
    <t>a) ao intervalo de predição ou ao intervalo de confiança de 80% para a estimativa de tendência central; e</t>
  </si>
  <si>
    <t>b) ao campo de arbítrio no intervalo [-15%;+15%].</t>
  </si>
  <si>
    <t>Grau de precisão</t>
  </si>
  <si>
    <t>AMOSTRA</t>
  </si>
  <si>
    <t>NASSER JÚNIOR, Radegaz. Avaliação de bens: princípios básicos e aplicações. 3. ed. São Paulo: Editora Leud, 2019.</t>
  </si>
  <si>
    <r>
      <t>F</t>
    </r>
    <r>
      <rPr>
        <vertAlign val="subscript"/>
        <sz val="11"/>
        <rFont val="Aptos"/>
        <family val="2"/>
      </rPr>
      <t>f</t>
    </r>
  </si>
  <si>
    <r>
      <t>F</t>
    </r>
    <r>
      <rPr>
        <vertAlign val="subscript"/>
        <sz val="11"/>
        <rFont val="Aptos"/>
        <family val="2"/>
      </rPr>
      <t>t</t>
    </r>
  </si>
  <si>
    <r>
      <t>F</t>
    </r>
    <r>
      <rPr>
        <vertAlign val="subscript"/>
        <sz val="11"/>
        <rFont val="Aptos"/>
        <family val="2"/>
      </rPr>
      <t>cs</t>
    </r>
  </si>
  <si>
    <r>
      <t>F</t>
    </r>
    <r>
      <rPr>
        <vertAlign val="subscript"/>
        <sz val="11"/>
        <rFont val="Aptos"/>
        <family val="2"/>
      </rPr>
      <t>p</t>
    </r>
  </si>
  <si>
    <r>
      <t>F</t>
    </r>
    <r>
      <rPr>
        <vertAlign val="subscript"/>
        <sz val="11"/>
        <rFont val="Aptos"/>
        <family val="2"/>
      </rPr>
      <t>e</t>
    </r>
  </si>
  <si>
    <r>
      <t>M</t>
    </r>
    <r>
      <rPr>
        <vertAlign val="subscript"/>
        <sz val="11"/>
        <rFont val="Aptos"/>
        <family val="2"/>
      </rPr>
      <t>p1</t>
    </r>
  </si>
  <si>
    <r>
      <t>M</t>
    </r>
    <r>
      <rPr>
        <vertAlign val="subscript"/>
        <sz val="11"/>
        <rFont val="Aptos"/>
        <family val="2"/>
      </rPr>
      <t>p2</t>
    </r>
  </si>
  <si>
    <r>
      <t>M</t>
    </r>
    <r>
      <rPr>
        <vertAlign val="subscript"/>
        <sz val="11"/>
        <rFont val="Aptos"/>
        <family val="2"/>
      </rPr>
      <t>p3</t>
    </r>
  </si>
  <si>
    <r>
      <t>M</t>
    </r>
    <r>
      <rPr>
        <vertAlign val="subscript"/>
        <sz val="11"/>
        <rFont val="Aptos"/>
        <family val="2"/>
      </rPr>
      <t>p4</t>
    </r>
  </si>
  <si>
    <r>
      <t>M</t>
    </r>
    <r>
      <rPr>
        <vertAlign val="subscript"/>
        <sz val="11"/>
        <rFont val="Aptos"/>
        <family val="2"/>
      </rPr>
      <t>p5</t>
    </r>
  </si>
  <si>
    <r>
      <t>M</t>
    </r>
    <r>
      <rPr>
        <vertAlign val="subscript"/>
        <sz val="11"/>
        <rFont val="Aptos"/>
        <family val="2"/>
      </rPr>
      <t>p6</t>
    </r>
  </si>
  <si>
    <r>
      <t>M</t>
    </r>
    <r>
      <rPr>
        <vertAlign val="subscript"/>
        <sz val="11"/>
        <rFont val="Aptos"/>
        <family val="2"/>
      </rPr>
      <t>p7</t>
    </r>
  </si>
  <si>
    <r>
      <t>Fator do item da amostra (f</t>
    </r>
    <r>
      <rPr>
        <vertAlign val="subscript"/>
        <sz val="11"/>
        <rFont val="Aptos"/>
        <family val="2"/>
      </rPr>
      <t>tr</t>
    </r>
    <r>
      <rPr>
        <sz val="11"/>
        <rFont val="Aptos"/>
        <family val="2"/>
      </rPr>
      <t>)</t>
    </r>
  </si>
  <si>
    <r>
      <t>Fator do bem avaliando (f</t>
    </r>
    <r>
      <rPr>
        <vertAlign val="subscript"/>
        <sz val="11"/>
        <rFont val="Aptos"/>
        <family val="2"/>
      </rPr>
      <t>a</t>
    </r>
    <r>
      <rPr>
        <sz val="11"/>
        <rFont val="Aptos"/>
        <family val="2"/>
      </rPr>
      <t>)</t>
    </r>
  </si>
  <si>
    <r>
      <t>t</t>
    </r>
    <r>
      <rPr>
        <vertAlign val="subscript"/>
        <sz val="11"/>
        <rFont val="Aptos"/>
        <family val="2"/>
      </rPr>
      <t>crítico</t>
    </r>
  </si>
  <si>
    <t>Somatório das porcentagens correspondentes aos melhoramentos públicos presentes no paradigma e ausentes no bem avaliando</t>
  </si>
  <si>
    <t>Oficial de Justiça</t>
  </si>
  <si>
    <t>SANEAMENTO</t>
  </si>
  <si>
    <t>INTERVALO EM TORNO DA MÉDIA</t>
  </si>
  <si>
    <t>CRITÉRIO DE CHAUVENET</t>
  </si>
  <si>
    <t>CRITÉRIO DE ARLEY</t>
  </si>
  <si>
    <t>Paradigma</t>
  </si>
  <si>
    <t>ABUNAHAM, Sérgio Antônio. Curso básico de engenharia legal e de avaliações. 4. ed. rev. e ampl. São Paulo: Pini, 2008.</t>
  </si>
  <si>
    <t>Situação do terreno no mercado</t>
  </si>
  <si>
    <t>Fator de aplicável</t>
  </si>
  <si>
    <t>Valor unitário ajustado ao fator</t>
  </si>
  <si>
    <t>Demonstração visual do conjunto de dados após a homogeneização</t>
  </si>
  <si>
    <t>Demonstração visual do ajuste dos itens da amostra ao paradigma</t>
  </si>
  <si>
    <t>Demonstração visual da situação da amostra antes da homogeneização</t>
  </si>
  <si>
    <t>As benfeitorias serão avaliadas pelo método de quantificação do custo de reedição. O custo de reedição corresponde ao custo de reprodução descontada a depreciação.
O custo de reprodução será calculado a partir Custo Unitário Básico informado pelo Sindicato da Construção Civil local; essas informações estão disponíveis em: &lt;http://www.cub.org.br&gt;.
A depreciação das benfeitorias será calculada pelo método Ross-Heidecke.</t>
  </si>
  <si>
    <t>Tipo da benfeitoria:</t>
  </si>
  <si>
    <t>residencial</t>
  </si>
  <si>
    <t>Padrão:</t>
  </si>
  <si>
    <t>normal</t>
  </si>
  <si>
    <t>Codigo:</t>
  </si>
  <si>
    <t>R-1</t>
  </si>
  <si>
    <t>Data de referência:</t>
  </si>
  <si>
    <t>Custo unitário específico para o projeto:</t>
  </si>
  <si>
    <t>Área da benfeitoria:</t>
  </si>
  <si>
    <t>Custo de reprodução da benfeitoria</t>
  </si>
  <si>
    <t>Cálculo da depreciação pelo método Ross-Heidecke</t>
  </si>
  <si>
    <t>Idade aparente da benfeitoria:</t>
  </si>
  <si>
    <t>Vida útil referencial</t>
  </si>
  <si>
    <t>Relação percentual:</t>
  </si>
  <si>
    <t>Estado de conservação da benfeitoria:</t>
  </si>
  <si>
    <t>Descrição do estado:</t>
  </si>
  <si>
    <t>Valor relativo da tabela Heidecke:</t>
  </si>
  <si>
    <t>Resultado bruto da equação:</t>
  </si>
  <si>
    <t>Coeficiente de depreciação específico (perda de valor):</t>
  </si>
  <si>
    <t>Fator de depreciação específico (multiplicador):</t>
  </si>
  <si>
    <t>Perda de valor decorrente da depreciação</t>
  </si>
  <si>
    <t>Custo de reedição da benfeitoria</t>
  </si>
  <si>
    <t>Fator da vantagem da coisa feita:</t>
  </si>
  <si>
    <t>Tipo de construção:</t>
  </si>
  <si>
    <t>Idade da construção</t>
  </si>
  <si>
    <t>anos.</t>
  </si>
  <si>
    <t>galpão industrial</t>
  </si>
  <si>
    <t>residência popular</t>
  </si>
  <si>
    <t>PP-4</t>
  </si>
  <si>
    <t>R-8</t>
  </si>
  <si>
    <t>GI</t>
  </si>
  <si>
    <t>RP1Q</t>
  </si>
  <si>
    <t>comercial andares livres</t>
  </si>
  <si>
    <t>comercial - salas e lojas</t>
  </si>
  <si>
    <t>R-16</t>
  </si>
  <si>
    <t>CAL-8</t>
  </si>
  <si>
    <t>CSL-8</t>
  </si>
  <si>
    <t>CSL-16</t>
  </si>
  <si>
    <t xml:space="preserve">baixo </t>
  </si>
  <si>
    <t>alto</t>
  </si>
  <si>
    <t>não se aplica</t>
  </si>
  <si>
    <t>novembro de 2025</t>
  </si>
  <si>
    <t>novo</t>
  </si>
  <si>
    <t>entre novo e regular</t>
  </si>
  <si>
    <t>entre regular e reparos simples</t>
  </si>
  <si>
    <t>reparos simples</t>
  </si>
  <si>
    <t>reparos importantes</t>
  </si>
  <si>
    <t>entre reparos importantes e sem valor</t>
  </si>
  <si>
    <t>sem valor</t>
  </si>
  <si>
    <t>entre reparos simples e importantes</t>
  </si>
  <si>
    <t>alfa</t>
  </si>
  <si>
    <t>Ross-Heidecke</t>
  </si>
  <si>
    <t>Fator multiplicador aplicável (vantagem da coisa feita)</t>
  </si>
  <si>
    <t>Índice</t>
  </si>
  <si>
    <t>Coluna</t>
  </si>
  <si>
    <t>Linha</t>
  </si>
  <si>
    <t>Coeficiente</t>
  </si>
  <si>
    <t>Terreno</t>
  </si>
  <si>
    <t>Edificações</t>
  </si>
  <si>
    <r>
      <t>COEFICIENTE DA VANTAGEM DA COISA FEITA (</t>
    </r>
    <r>
      <rPr>
        <b/>
        <i/>
        <sz val="11"/>
        <rFont val="Aptos"/>
        <family val="2"/>
      </rPr>
      <t xml:space="preserve"> k</t>
    </r>
    <r>
      <rPr>
        <b/>
        <i/>
        <vertAlign val="subscript"/>
        <sz val="11"/>
        <rFont val="Aptos"/>
        <family val="2"/>
      </rPr>
      <t>cf</t>
    </r>
    <r>
      <rPr>
        <b/>
        <sz val="11"/>
        <rFont val="Aptos"/>
        <family val="2"/>
      </rPr>
      <t xml:space="preserve"> )</t>
    </r>
  </si>
  <si>
    <r>
      <t xml:space="preserve">A </t>
    </r>
    <r>
      <rPr>
        <b/>
        <sz val="11"/>
        <rFont val="Aptos"/>
        <family val="2"/>
      </rPr>
      <t>vantagem da coisa feita</t>
    </r>
    <r>
      <rPr>
        <sz val="11"/>
        <rFont val="Aptos"/>
        <family val="2"/>
      </rPr>
      <t xml:space="preserve"> é o acréscimo do valor que tem um determinado imóvel pela sua vantagem de estar construído e pronto para ser utilizado, em relação a outro semelhante, mas ainda por construir. Portanto, deverm ser aplicados os percentuais de incremento segundo o Eng. Joaquim da Rocha Medeiros Jr, citado por Sérgio Antônio Abunaham (ABUNAHAM, Sérgio Antônio. Curso básico de engenharia legal e de avaliações. 4. ed. rev. e ampl. São Paulo: Pini, 2008, p. 50).</t>
    </r>
  </si>
  <si>
    <t>foram calculados os valores dos intervalos de cada faixa de tal forma que a cada ano correspondesse um coeficiente específico.</t>
  </si>
  <si>
    <t>A área equivalente do imóvel será calculada conforme orientação contida na NBR 12721:2006</t>
  </si>
  <si>
    <t>NBR 12721:2006 Avaliação de custos unitários de construção para incorporação imobiliária e outras disposições para condominios edifícios - Procedimento
5.7 Área equivalente
[...]
5.7.2 Coeficientes para cálculo das áreas equivalentes às áreas de custo padrão. É recomendável que os coeficientes de equivalência de custo, para cada dependência em que forem empregados, sejam calculados na forma indicada em 5.7.2.1 ou, alternativamente, na forma indicada em 5.7.3</t>
  </si>
  <si>
    <t>Área real do item</t>
  </si>
  <si>
    <t>%</t>
  </si>
  <si>
    <t>Área equivalente</t>
  </si>
  <si>
    <t>a</t>
  </si>
  <si>
    <t>Garagem (subsolo)</t>
  </si>
  <si>
    <t>b</t>
  </si>
  <si>
    <t>Área privativa (unidade autônoma padrão)</t>
  </si>
  <si>
    <t>c</t>
  </si>
  <si>
    <t>Área privativa (salas com acabamento)</t>
  </si>
  <si>
    <t>d</t>
  </si>
  <si>
    <t>Área privativa (salas sem acabamento)</t>
  </si>
  <si>
    <t>e</t>
  </si>
  <si>
    <t>Área de loja sem acabamento</t>
  </si>
  <si>
    <t>f</t>
  </si>
  <si>
    <t>Varandas</t>
  </si>
  <si>
    <t>g</t>
  </si>
  <si>
    <t>Terraços ou áreas descobertas sobre lajes</t>
  </si>
  <si>
    <t>h</t>
  </si>
  <si>
    <t>Estacionamento sobre terreno</t>
  </si>
  <si>
    <t>i</t>
  </si>
  <si>
    <t>Área de projeção do terreno sem benfeitoria</t>
  </si>
  <si>
    <t>j</t>
  </si>
  <si>
    <t>Área de serviço - residência unifamiliar padrão baixo (aberta)</t>
  </si>
  <si>
    <t>k</t>
  </si>
  <si>
    <t>Barrilete</t>
  </si>
  <si>
    <t>l</t>
  </si>
  <si>
    <t>Caixa d'água</t>
  </si>
  <si>
    <t>m</t>
  </si>
  <si>
    <t>Casa de máquinas</t>
  </si>
  <si>
    <t>n</t>
  </si>
  <si>
    <t>Piscinas</t>
  </si>
  <si>
    <t>o</t>
  </si>
  <si>
    <t>Quintais, calçadas, jardins etc.</t>
  </si>
  <si>
    <t>Área equivalente:</t>
  </si>
  <si>
    <t>Área total:</t>
  </si>
  <si>
    <t>Considerando-se que, durante a vistoria, foram constatados mais de um estado de conservação, será aplicada a tabela de depreciação por etapas, observando-se os itens e os pesos apresentador por Fiker (2019, p. 76).</t>
  </si>
  <si>
    <t>Etapas</t>
  </si>
  <si>
    <t>Peso percentual</t>
  </si>
  <si>
    <t>a) serviços para instalação da obra: preparo e limpeza do terreno, casa do guarda, instalações; b) projeto: cálculos, desenhos, detalhes e cópias; c) início da obra: emolumentos, impostos, taxas, ligações (água, luz e força)</t>
  </si>
  <si>
    <t>Movimento de terra: abertura de valas para alicerces *</t>
  </si>
  <si>
    <t>Alvenarias (inclusive andaimes e impermeabilizações)</t>
  </si>
  <si>
    <t>Estruturas (concreto armado, inclusive para fundações)</t>
  </si>
  <si>
    <t>Cobertura (armação e telhas)</t>
  </si>
  <si>
    <t>Forros</t>
  </si>
  <si>
    <t>Revestimento (inclusive barras)</t>
  </si>
  <si>
    <t>Pisos, rodapés e soleiras (inclusive concreto magro nos pisos sobre a terra e enchimento das lajes rebaixadas, pavimentações externas e impermeabilizações)</t>
  </si>
  <si>
    <t>Serviços de encanador (inclusive funilaria e águas pluviais)</t>
  </si>
  <si>
    <t>Aparelhos sanitários (inclusive caixas d'água)</t>
  </si>
  <si>
    <t>Serviços de eletricidade</t>
  </si>
  <si>
    <t>Aparelhos elétricos e de iluminação (com colocação)</t>
  </si>
  <si>
    <t>Esquadrias de madeira (com colocação)</t>
  </si>
  <si>
    <t>Serviços de marcenaria (que se integram à obra)</t>
  </si>
  <si>
    <t>Serralheria</t>
  </si>
  <si>
    <t>Ferragens (com colocação)</t>
  </si>
  <si>
    <t>Vidros (com colocação)</t>
  </si>
  <si>
    <t>Valor relativo na escala Heidecke</t>
  </si>
  <si>
    <t>Depreciação parcial</t>
  </si>
  <si>
    <t>Soma</t>
  </si>
  <si>
    <t>Valor relativo específico:</t>
  </si>
  <si>
    <r>
      <t xml:space="preserve">Valores relativos (perda de valor) calculados de acordo com o método Ross-Heidecke ( </t>
    </r>
    <r>
      <rPr>
        <b/>
        <i/>
        <sz val="11"/>
        <rFont val="Aptos"/>
        <family val="2"/>
      </rPr>
      <t>k</t>
    </r>
    <r>
      <rPr>
        <b/>
        <i/>
        <vertAlign val="subscript"/>
        <sz val="11"/>
        <rFont val="Aptos"/>
        <family val="2"/>
      </rPr>
      <t>d</t>
    </r>
    <r>
      <rPr>
        <b/>
        <vertAlign val="subscript"/>
        <sz val="11"/>
        <rFont val="Aptos"/>
        <family val="2"/>
      </rPr>
      <t xml:space="preserve"> </t>
    </r>
    <r>
      <rPr>
        <b/>
        <sz val="11"/>
        <color theme="1"/>
        <rFont val="Aptos"/>
        <family val="2"/>
      </rPr>
      <t>)</t>
    </r>
  </si>
  <si>
    <r>
      <t xml:space="preserve">Fatores diretos de depreciação calculados de acordo com o método Ross-Heidecke ( </t>
    </r>
    <r>
      <rPr>
        <b/>
        <i/>
        <sz val="11"/>
        <rFont val="Aptos"/>
        <family val="2"/>
      </rPr>
      <t>f</t>
    </r>
    <r>
      <rPr>
        <b/>
        <i/>
        <vertAlign val="subscript"/>
        <sz val="11"/>
        <rFont val="Aptos"/>
        <family val="2"/>
      </rPr>
      <t>d</t>
    </r>
    <r>
      <rPr>
        <b/>
        <i/>
        <sz val="11"/>
        <rFont val="Aptos"/>
        <family val="2"/>
      </rPr>
      <t xml:space="preserve"> = 1 + k</t>
    </r>
    <r>
      <rPr>
        <b/>
        <i/>
        <vertAlign val="subscript"/>
        <sz val="11"/>
        <rFont val="Aptos"/>
        <family val="2"/>
      </rPr>
      <t>d</t>
    </r>
    <r>
      <rPr>
        <b/>
        <sz val="11"/>
        <color theme="1"/>
        <rFont val="Aptos"/>
        <family val="2"/>
      </rPr>
      <t xml:space="preserve"> )</t>
    </r>
  </si>
  <si>
    <t>TRIBUNAL REGIONAL DO TRABALHO DA 15ª REGIÃO</t>
  </si>
  <si>
    <t>VARA DO TRABALHO DE BEBEDOURO-SP</t>
  </si>
  <si>
    <t>LAUDO DE VISTORIA</t>
  </si>
  <si>
    <t>Dados básicos do processo e do imóvel objeto da vistoria</t>
  </si>
  <si>
    <t>Oficial de Justiça:</t>
  </si>
  <si>
    <t>Autos:</t>
  </si>
  <si>
    <t>Autor:</t>
  </si>
  <si>
    <t>Réu:</t>
  </si>
  <si>
    <t>Endereço do imóvel:</t>
  </si>
  <si>
    <t>Matrícula do imóvel:</t>
  </si>
  <si>
    <t>Cartório de Registro de Imóveis:</t>
  </si>
  <si>
    <t>Município:</t>
  </si>
  <si>
    <t>Número do cadastro municipal:</t>
  </si>
  <si>
    <t>Dados obtidos durante a vistoria e análise de documentos do imóvel</t>
  </si>
  <si>
    <t>Vistoria acompanhada por:</t>
  </si>
  <si>
    <t>Data da Vistoria:</t>
  </si>
  <si>
    <t>Hora de início da vistoria:</t>
  </si>
  <si>
    <t>Localização e tipo de uso</t>
  </si>
  <si>
    <t>Acesso ao imóvel:</t>
  </si>
  <si>
    <t>Uso predominante na região:</t>
  </si>
  <si>
    <t>ótimo</t>
  </si>
  <si>
    <t>residencial multifamiliar</t>
  </si>
  <si>
    <t>comercial</t>
  </si>
  <si>
    <t>industrial</t>
  </si>
  <si>
    <t>bom</t>
  </si>
  <si>
    <t>residencial unifamiliar</t>
  </si>
  <si>
    <t>misto: residência e comercial/industrial</t>
  </si>
  <si>
    <t>razoável</t>
  </si>
  <si>
    <t>difícil</t>
  </si>
  <si>
    <t>Tipo de implantação:</t>
  </si>
  <si>
    <t>condomínio/loteamento fechado</t>
  </si>
  <si>
    <t>terreno isolado</t>
  </si>
  <si>
    <t>Melhoramentos públicos disponíveis</t>
  </si>
  <si>
    <t>rede água potável</t>
  </si>
  <si>
    <t>rede elétrica</t>
  </si>
  <si>
    <t>telecomunicações</t>
  </si>
  <si>
    <t>iluminação pública</t>
  </si>
  <si>
    <t>rede de água pluvial</t>
  </si>
  <si>
    <t>rede de esgoto</t>
  </si>
  <si>
    <t>pavimentação</t>
  </si>
  <si>
    <t>gás canalizado</t>
  </si>
  <si>
    <t>Serviços públicos</t>
  </si>
  <si>
    <t>rede bancária</t>
  </si>
  <si>
    <t>saúde</t>
  </si>
  <si>
    <t>lazer</t>
  </si>
  <si>
    <t>escolas</t>
  </si>
  <si>
    <t>comércio</t>
  </si>
  <si>
    <t>transporte coletivo</t>
  </si>
  <si>
    <t>segurança pública</t>
  </si>
  <si>
    <t>coleta de lixo</t>
  </si>
  <si>
    <t>Dados do lote</t>
  </si>
  <si>
    <t>Área do  lote (m²):</t>
  </si>
  <si>
    <t>Número de frentes:</t>
  </si>
  <si>
    <t>Testada:</t>
  </si>
  <si>
    <t>Situação:</t>
  </si>
  <si>
    <t>esquina</t>
  </si>
  <si>
    <t>meio de quadra</t>
  </si>
  <si>
    <t>final de via sem saída</t>
  </si>
  <si>
    <t>Formato:</t>
  </si>
  <si>
    <t>irregular</t>
  </si>
  <si>
    <t>Topografia</t>
  </si>
  <si>
    <t>plano</t>
  </si>
  <si>
    <t>aclive maior que 10%</t>
  </si>
  <si>
    <t>declive maior que10%</t>
  </si>
  <si>
    <t>Superfície:</t>
  </si>
  <si>
    <t>seco</t>
  </si>
  <si>
    <t>alagável</t>
  </si>
  <si>
    <t>Fração ideal:</t>
  </si>
  <si>
    <t>sim</t>
  </si>
  <si>
    <t>não</t>
  </si>
  <si>
    <t>Nível em relação à via:</t>
  </si>
  <si>
    <t>abaixo</t>
  </si>
  <si>
    <t>mesmo nível</t>
  </si>
  <si>
    <t>acima</t>
  </si>
  <si>
    <t>Localização e ocupação do terreno</t>
  </si>
  <si>
    <t>Localização:</t>
  </si>
  <si>
    <t>ótima</t>
  </si>
  <si>
    <t>boa</t>
  </si>
  <si>
    <t>ruim</t>
  </si>
  <si>
    <t>Ocupação:</t>
  </si>
  <si>
    <t>ocupado</t>
  </si>
  <si>
    <t>desocupado</t>
  </si>
  <si>
    <t>locado</t>
  </si>
  <si>
    <t>arrendado</t>
  </si>
  <si>
    <t>cedido</t>
  </si>
  <si>
    <t>comodato</t>
  </si>
  <si>
    <t>invadido</t>
  </si>
  <si>
    <t>Condições sanitárias</t>
  </si>
  <si>
    <t>Abastecimento de água:</t>
  </si>
  <si>
    <t>não possui</t>
  </si>
  <si>
    <t>poço</t>
  </si>
  <si>
    <t>rede de água potável</t>
  </si>
  <si>
    <t>Solução sanitária:</t>
  </si>
  <si>
    <t>fossa séptica e sumidouro</t>
  </si>
  <si>
    <t>Equipamentos diversos</t>
  </si>
  <si>
    <t>alarmes</t>
  </si>
  <si>
    <t>cerca elétrica</t>
  </si>
  <si>
    <t>muros</t>
  </si>
  <si>
    <t>interfone</t>
  </si>
  <si>
    <t>portão eletrônico</t>
  </si>
  <si>
    <t>câmeras</t>
  </si>
  <si>
    <t>portão manual</t>
  </si>
  <si>
    <t>Área do terreno ou gleba</t>
  </si>
  <si>
    <t>Averbada</t>
  </si>
  <si>
    <t>Não averbada</t>
  </si>
  <si>
    <t>Privativa:</t>
  </si>
  <si>
    <t>Comum</t>
  </si>
  <si>
    <t>Área total do terreno (ou da gleba)</t>
  </si>
  <si>
    <t>Total:</t>
  </si>
  <si>
    <t>Informações relativas ao condomínio</t>
  </si>
  <si>
    <t>Estado de conservação:</t>
  </si>
  <si>
    <t>Ruim</t>
  </si>
  <si>
    <t>Em implantação</t>
  </si>
  <si>
    <t>Playground</t>
  </si>
  <si>
    <t>Portaria 24hs</t>
  </si>
  <si>
    <t>Quadra</t>
  </si>
  <si>
    <t>CFTV</t>
  </si>
  <si>
    <t>Sauna</t>
  </si>
  <si>
    <t>Interfone</t>
  </si>
  <si>
    <t>Churrasqueira</t>
  </si>
  <si>
    <t>Hidrômetro Individual</t>
  </si>
  <si>
    <t>Portão eletrônico</t>
  </si>
  <si>
    <t>Poço artesiano</t>
  </si>
  <si>
    <t>Cerca elétrica</t>
  </si>
  <si>
    <t>outro:</t>
  </si>
  <si>
    <t>Valorizantes</t>
  </si>
  <si>
    <t>Vista permanente</t>
  </si>
  <si>
    <t>Metrô</t>
  </si>
  <si>
    <t>Vista para o mar</t>
  </si>
  <si>
    <t>Outros:</t>
  </si>
  <si>
    <t>Vista para parques, áreas verdes, paisagens</t>
  </si>
  <si>
    <t>Desvalorizantes</t>
  </si>
  <si>
    <t>Rede de alta tensão</t>
  </si>
  <si>
    <t>Feira livre</t>
  </si>
  <si>
    <t>Córrego</t>
  </si>
  <si>
    <t>Presídio</t>
  </si>
  <si>
    <t>Favela</t>
  </si>
  <si>
    <t>Informações complementares</t>
  </si>
  <si>
    <t>A) As informações apresentadas na documentação correspondem às verificadas na vistoria?</t>
  </si>
  <si>
    <t>B) O imóvel aparenta condições de estabilidade e solidez?</t>
  </si>
  <si>
    <t>C) O imóvel apresenta vícios de construção aparentes?</t>
  </si>
  <si>
    <t xml:space="preserve">D) O imóvel aparenta condições de habitabilidade? </t>
  </si>
  <si>
    <t xml:space="preserve">E) O imóvel é afetado significativamente por fatores ambientais, climáticos, localização? </t>
  </si>
  <si>
    <t>E) Informações adicionais relevantes:</t>
  </si>
  <si>
    <t>Hora de término da vistoria:</t>
  </si>
  <si>
    <t>TERRENOS. FATORES DE HOMOGENEIZAÇÃO. PROFUNDIDADE ( fp ).</t>
  </si>
  <si>
    <t>Fórmula</t>
  </si>
  <si>
    <r>
      <t>p</t>
    </r>
    <r>
      <rPr>
        <vertAlign val="subscript"/>
        <sz val="12"/>
        <rFont val="Aptos"/>
        <family val="2"/>
      </rPr>
      <t>eq</t>
    </r>
  </si>
  <si>
    <t>profundidade equivalente</t>
  </si>
  <si>
    <t>S</t>
  </si>
  <si>
    <t>área do terreno</t>
  </si>
  <si>
    <t>Frente projetada</t>
  </si>
  <si>
    <r>
      <t>f</t>
    </r>
    <r>
      <rPr>
        <vertAlign val="subscript"/>
        <sz val="12"/>
        <rFont val="Aptos"/>
        <family val="2"/>
      </rPr>
      <t>p</t>
    </r>
  </si>
  <si>
    <t>frente projetada</t>
  </si>
  <si>
    <t>Profundidade equivalente</t>
  </si>
  <si>
    <r>
      <t>P</t>
    </r>
    <r>
      <rPr>
        <i/>
        <vertAlign val="subscript"/>
        <sz val="12"/>
        <rFont val="Aptos"/>
        <family val="2"/>
      </rPr>
      <t>mi</t>
    </r>
  </si>
  <si>
    <t>profundidade mínima</t>
  </si>
  <si>
    <t>Hipótese</t>
  </si>
  <si>
    <t>5</t>
  </si>
  <si>
    <r>
      <t>P</t>
    </r>
    <r>
      <rPr>
        <i/>
        <vertAlign val="subscript"/>
        <sz val="12"/>
        <rFont val="Aptos"/>
        <family val="2"/>
      </rPr>
      <t>ma</t>
    </r>
  </si>
  <si>
    <t>profundidade máxima</t>
  </si>
  <si>
    <r>
      <t>P</t>
    </r>
    <r>
      <rPr>
        <i/>
        <vertAlign val="subscript"/>
        <sz val="12"/>
        <rFont val="Aptos"/>
        <family val="2"/>
      </rPr>
      <t>e</t>
    </r>
  </si>
  <si>
    <t>profundidade do terreno avaliando</t>
  </si>
  <si>
    <t>Expoente</t>
  </si>
  <si>
    <t>Residencial horizontal médio</t>
  </si>
  <si>
    <t>Residencial horizontal alto</t>
  </si>
  <si>
    <t>Tipo do imóvel</t>
  </si>
  <si>
    <t>Comercial padrão popular</t>
  </si>
  <si>
    <t>Fator aplicável</t>
  </si>
  <si>
    <t>Comercial padrão médio</t>
  </si>
  <si>
    <t>Resultado</t>
  </si>
  <si>
    <t>Desvalorização</t>
  </si>
  <si>
    <t>(ocorreu desvalorização)</t>
  </si>
  <si>
    <t>Comercial padrão alto</t>
  </si>
  <si>
    <t>Nos cálculos acima, a partir do resultado foi calculado o fator, que deverá ser inserido na planilha de homogeneização dos itens da amostra.
O coeficiente foi calculado apenas para demonstrar qual foi o acréscimo de valor (valorização; percentual positivo) ou a perda de valor (desvalorização; percentual negativo) decorrente da profundidade do terreno.
Não se aplica o fator de profundidade nas zonas de ocupação vertical (incorporações), industrial e galpões.</t>
  </si>
  <si>
    <t>HIPÓTESES</t>
  </si>
  <si>
    <t>Residencial horizontal popular</t>
  </si>
  <si>
    <t>Incorporações padrão popular</t>
  </si>
  <si>
    <t>Incorporações padrão médio</t>
  </si>
  <si>
    <t>1ª</t>
  </si>
  <si>
    <r>
      <t xml:space="preserve">Se a profundidade equivalente for inferior à </t>
    </r>
    <r>
      <rPr>
        <u/>
        <sz val="12"/>
        <rFont val="Aptos"/>
        <family val="2"/>
      </rPr>
      <t>metade da profundidade mínima</t>
    </r>
  </si>
  <si>
    <t>Incorporações padrão alto</t>
  </si>
  <si>
    <t>Industrial</t>
  </si>
  <si>
    <t>Cálculo</t>
  </si>
  <si>
    <t>Galpões</t>
  </si>
  <si>
    <r>
      <t>P</t>
    </r>
    <r>
      <rPr>
        <vertAlign val="subscript"/>
        <sz val="12"/>
        <color theme="0"/>
        <rFont val="Aptos"/>
        <family val="2"/>
      </rPr>
      <t>mi</t>
    </r>
  </si>
  <si>
    <r>
      <t>P</t>
    </r>
    <r>
      <rPr>
        <vertAlign val="subscript"/>
        <sz val="12"/>
        <color theme="0"/>
        <rFont val="Aptos"/>
        <family val="2"/>
      </rPr>
      <t>ma</t>
    </r>
  </si>
  <si>
    <r>
      <t>P</t>
    </r>
    <r>
      <rPr>
        <vertAlign val="subscript"/>
        <sz val="12"/>
        <color theme="0"/>
        <rFont val="Aptos"/>
        <family val="2"/>
      </rPr>
      <t>e</t>
    </r>
  </si>
  <si>
    <t xml:space="preserve">Fator </t>
  </si>
  <si>
    <t>2ª</t>
  </si>
  <si>
    <r>
      <t xml:space="preserve">Se a profundidade equivalente for </t>
    </r>
    <r>
      <rPr>
        <u/>
        <sz val="12"/>
        <rFont val="Aptos"/>
        <family val="2"/>
      </rPr>
      <t>inferior à mínima e estiver acima da metade da mesma (mínima)</t>
    </r>
  </si>
  <si>
    <t>3ª</t>
  </si>
  <si>
    <r>
      <t xml:space="preserve">Se a profundidade equivalente for </t>
    </r>
    <r>
      <rPr>
        <u/>
        <sz val="12"/>
        <rFont val="Aptos"/>
        <family val="2"/>
      </rPr>
      <t>igual ou maior que a profundidade mínima e igual ou menor que a profundidade máxima</t>
    </r>
  </si>
  <si>
    <r>
      <t xml:space="preserve">Admite-se que o fator de profundidade </t>
    </r>
    <r>
      <rPr>
        <i/>
        <sz val="12"/>
        <rFont val="Aptos"/>
        <family val="2"/>
      </rPr>
      <t>f</t>
    </r>
    <r>
      <rPr>
        <i/>
        <vertAlign val="subscript"/>
        <sz val="12"/>
        <rFont val="Aptos"/>
        <family val="2"/>
      </rPr>
      <t>p</t>
    </r>
    <r>
      <rPr>
        <sz val="12"/>
        <rFont val="Aptos"/>
        <family val="2"/>
      </rPr>
      <t xml:space="preserve"> é igual a 1,00</t>
    </r>
  </si>
  <si>
    <t>4ª</t>
  </si>
  <si>
    <r>
      <t xml:space="preserve">Se a profundidade equivalente for </t>
    </r>
    <r>
      <rPr>
        <u/>
        <sz val="12"/>
        <rFont val="Aptos"/>
        <family val="2"/>
      </rPr>
      <t>superior à máxima e até o triplo da mesma (máxima)</t>
    </r>
  </si>
  <si>
    <t>5ª</t>
  </si>
  <si>
    <r>
      <t xml:space="preserve">Se a profundidade equivalente for </t>
    </r>
    <r>
      <rPr>
        <u/>
        <sz val="12"/>
        <rFont val="Aptos"/>
        <family val="2"/>
      </rPr>
      <t>superior ao triplo da profundidade máxima</t>
    </r>
    <r>
      <rPr>
        <sz val="12"/>
        <rFont val="Aptos"/>
        <family val="2"/>
      </rPr>
      <t>, adota-se a equação acima, considerando: P</t>
    </r>
    <r>
      <rPr>
        <vertAlign val="subscript"/>
        <sz val="12"/>
        <rFont val="Aptos"/>
        <family val="2"/>
      </rPr>
      <t>e</t>
    </r>
    <r>
      <rPr>
        <sz val="12"/>
        <rFont val="Aptos"/>
        <family val="2"/>
      </rPr>
      <t xml:space="preserve"> = 3P</t>
    </r>
    <r>
      <rPr>
        <vertAlign val="subscript"/>
        <sz val="12"/>
        <rFont val="Aptos"/>
        <family val="2"/>
      </rPr>
      <t>ma</t>
    </r>
  </si>
  <si>
    <t>Expoente p:</t>
  </si>
  <si>
    <r>
      <t>P</t>
    </r>
    <r>
      <rPr>
        <vertAlign val="subscript"/>
        <sz val="12"/>
        <rFont val="Aptos"/>
        <family val="2"/>
      </rPr>
      <t>mi</t>
    </r>
  </si>
  <si>
    <r>
      <t>P</t>
    </r>
    <r>
      <rPr>
        <vertAlign val="subscript"/>
        <sz val="12"/>
        <rFont val="Aptos"/>
        <family val="2"/>
      </rPr>
      <t>ma</t>
    </r>
  </si>
  <si>
    <t>Grupo I: zonas de uso residencial horizontal</t>
  </si>
  <si>
    <t>1ª zona (residencial horizontal popular)</t>
  </si>
  <si>
    <t>2ª zona (residencial horizontal médio)</t>
  </si>
  <si>
    <t>3ª zona (residencial horizontal alto)</t>
  </si>
  <si>
    <t>Grupo II: zonas ocupação vertical (incorporação)</t>
  </si>
  <si>
    <t>4ª zona (incorporações padrão popular)</t>
  </si>
  <si>
    <t>5ª zona (incorporações padrão médio)</t>
  </si>
  <si>
    <t>6ª zona (incorporações padrão alto)</t>
  </si>
  <si>
    <t>Grupo III: zonas de uso comercial ou de serviços</t>
  </si>
  <si>
    <t>7ª zona (comercial padrão popular)</t>
  </si>
  <si>
    <t>8ª zona (comercial padrão médio)</t>
  </si>
  <si>
    <t>9ª zona (comercial padrão alto)</t>
  </si>
  <si>
    <t>Grupo IV: zonas industriais ou galpões</t>
  </si>
  <si>
    <t>10ª zona (industrial)</t>
  </si>
  <si>
    <t>11ª zona (galpões)</t>
  </si>
  <si>
    <t>Fonte:</t>
  </si>
  <si>
    <t>INSTITUTO BRASILEIRO DE AVALIAÇÕES E PERÍCIAS DE ENGENHARIA DE SÃO PAULO. Norma para avaliação de imóveis urbanos IBAPE/SP:2011. Disponível em: &lt;https://www.ibape-sp.org.br/&gt;. Acesso em: 5 nov. 2024.</t>
  </si>
  <si>
    <t>THOFEHRN, Ragnar. Avaliação de terrenos : por fórmulas matemáticas. São Paulo: Pini, 2008, p. 42.</t>
  </si>
  <si>
    <t>Profundidade real</t>
  </si>
  <si>
    <t>Coeficiente (desvalorização)</t>
  </si>
  <si>
    <t>1,0000</t>
  </si>
  <si>
    <t>TERRENOS. FATORES DE HOMOGENEIZAÇÃO. INCLINAÇÃO.</t>
  </si>
  <si>
    <t>Declive</t>
  </si>
  <si>
    <t>Percentual de inclinação</t>
  </si>
  <si>
    <t>Aclive</t>
  </si>
  <si>
    <t>Significância: a partir de 10%</t>
  </si>
  <si>
    <t>Inclinação</t>
  </si>
  <si>
    <t>THOFEHRN, Ragnar. Avaliação de terrenos: por fórmulas matemáticas. São Paulo: Pini, 2008, p. 60.</t>
  </si>
  <si>
    <t>VARIAÇÃO DO VALOR COM A TOPOGRAFIA</t>
  </si>
  <si>
    <t>Situação paradigma: terreno plano</t>
  </si>
  <si>
    <t>Caído para os fundos 5%</t>
  </si>
  <si>
    <t>Caído para os fundos de 5% até 10%</t>
  </si>
  <si>
    <t>Caído para os fundos de 10% até 20%</t>
  </si>
  <si>
    <t>Caído para os fundos mais de 20%</t>
  </si>
  <si>
    <t>Em aclive de 5% até 10%</t>
  </si>
  <si>
    <t>Em aclive de 10% até 20%</t>
  </si>
  <si>
    <t>Em aclive acima de 20%</t>
  </si>
  <si>
    <t>Abaixo do nível da rua até 1,00 m</t>
  </si>
  <si>
    <t>Abaixo do nível da rua de 1,00 até 2,50 m</t>
  </si>
  <si>
    <t>Abaixo do nível da rua de 2,50 até 4,00 m</t>
  </si>
  <si>
    <t>Acima do nível da rua até 1,00 m</t>
  </si>
  <si>
    <t>Acima do nível da rua de 1,00 m até  2,00 m</t>
  </si>
  <si>
    <t>Acima do nível da rua de 2,00 m até 4,00 m</t>
  </si>
  <si>
    <t>FIKER, José. Manual de avaliações e perícias em imóveis urbanos: de acordo com a nova norma NBR 14653-2 – Avaliações de Imóveis Urbanos e com a Norma para Avaliação de Imóveis Urbanos Ibape/SP – 2011. 5. ed. São Paulo: Oficina de Textos, 2019, p. 35.</t>
  </si>
  <si>
    <t>VARIAÇÃO DO VALOR UNITÁRIO EM FUNÇÃO DA TOPOGRAFIA: ACLIVE</t>
  </si>
  <si>
    <t>Terreno plano/aclive de até 5%</t>
  </si>
  <si>
    <t>Aclive de 5% até 10%</t>
  </si>
  <si>
    <t>Aclive de 10% até 20%</t>
  </si>
  <si>
    <t>Aclive acima de 20%</t>
  </si>
  <si>
    <t>Exemplo de homogeneização</t>
  </si>
  <si>
    <t>Valor unitário do terreno padrão</t>
  </si>
  <si>
    <t>Valor unitário do terreno avaliando (aclive de 6%)</t>
  </si>
  <si>
    <t>FIKER, José. Manual de avaliações e perícias em imóveis urbanos. 5. ed. São Paulo: Oficina de Textos, 2019, p. 35.</t>
  </si>
  <si>
    <t>VARIAÇÃO DO VALOR UNITÁRIO EM FUNÇÃO DA TOPOGRAFIA: DECLIVE</t>
  </si>
  <si>
    <t>Terreno plano</t>
  </si>
  <si>
    <t>Declive até 5%</t>
  </si>
  <si>
    <t>Declive de 5% até 10%</t>
  </si>
  <si>
    <t>Declive de 10% até 20%</t>
  </si>
  <si>
    <t>Declive maior que 20%</t>
  </si>
  <si>
    <t>Valor unitário do terreno avaliando (declive de 11%)</t>
  </si>
  <si>
    <t>VARIAÇÃO DO VALOR UNITÁRIO EM FUNÇÃO DA TOPOGRAFIA: DESNÍVEL (ABAIXO DO NÍVEL DA RUA)</t>
  </si>
  <si>
    <t>Valor unitário do terreno avaliando (desnivel de 1,20 metros abaixo do nível da rua)</t>
  </si>
  <si>
    <t>VARIAÇÃO DO VALOR UNITÁRIO EM FUNÇÃO DA TOPOGRAFIA: DESNÍVEL (ACIMA DO NÍVEL DA RUA)</t>
  </si>
  <si>
    <t>Acima do nível da rua de 1,00 m até 2,00 m</t>
  </si>
  <si>
    <t>Valor unitário do terreno avaliando (desnivel de 1,50 metros acima do nível da rua)</t>
  </si>
  <si>
    <t>Em aclive até 10%</t>
  </si>
  <si>
    <t>Em aclive até 20%</t>
  </si>
  <si>
    <t>Acima do nível da rua até 2,00 m</t>
  </si>
  <si>
    <t>FIKER, José. Manual de avaliações e perícias em imóveis urbanos. 4. ed. São Paulo: Pini, 2016, p. 18-19.</t>
  </si>
  <si>
    <t>TERRENOS. FATORES DE HOMOGENEIZAÇÃO. SALUBRIDADE.</t>
  </si>
  <si>
    <t>Considera-se como paradigma o terreno seco.</t>
  </si>
  <si>
    <t>VALORIZAÇÃO PELA SALUBRIDADE</t>
  </si>
  <si>
    <t>Ks</t>
  </si>
  <si>
    <t>Terreno seco</t>
  </si>
  <si>
    <t>Terreno úmido</t>
  </si>
  <si>
    <t>Terreno alagadiço</t>
  </si>
  <si>
    <t>Terreno brejoso</t>
  </si>
  <si>
    <t>Terreno inundável</t>
  </si>
  <si>
    <t>Terreno alagado</t>
  </si>
  <si>
    <t>THOFEHRN, Ragnar. Avaliação de terrenos: por fórmulas matemáticas. São Paulo: Pini, 2008, p. 61.</t>
  </si>
  <si>
    <t>VARIAÇÃO DO VALOR COM A CONSISTÊNCIA DO SOLO</t>
  </si>
  <si>
    <t>FATORES RELATIVOS</t>
  </si>
  <si>
    <t>Situação paradigma: terreno seco</t>
  </si>
  <si>
    <t>Terreno situado em região inundável, que impede ou dificulta seu acesso, mas não atinge o próprio terreno, situação em posição mais alta</t>
  </si>
  <si>
    <t>Terreno situação em região inundável e que é atingido ou afetado periodicamente pela inundação</t>
  </si>
  <si>
    <t>Terreno permanentemente alagado</t>
  </si>
  <si>
    <t>FIKER, José. Manual de avaliações e perícias em imóveis urbanos: de acordo com a nova norma NBR 14653-2 - Avaliações de Imóveis Urbanos e com a Norma para Avaliação de Imóveis Urbanos Ibape/SP - 2005. 4. ed. São Paulo: Pini, 2016.</t>
  </si>
  <si>
    <t>FATOR DE SUPERFÍCIE E SOLO</t>
  </si>
  <si>
    <t>Situação paradigma: terreno seco e firme</t>
  </si>
  <si>
    <t>Superfície úmida</t>
  </si>
  <si>
    <t>Superfície alagadiça</t>
  </si>
  <si>
    <t>Superfície brejosa ou pantanosa</t>
  </si>
  <si>
    <t>Superfície permanentemente alagada</t>
  </si>
  <si>
    <t>ABUNAHMAN, Sérgio Antônio. Curso básico de engenharia legal e de avaliações. 4. ed. revista e ampliada. São Paulo: Pini, 2008, p. 70.</t>
  </si>
  <si>
    <t>TERRENOS. FATORES DE HOMOGENEIZAÇÃO. FATORES ESPECIAIS</t>
  </si>
  <si>
    <t>Lote de vila</t>
  </si>
  <si>
    <t>Lote encravado ou de fundos</t>
  </si>
  <si>
    <t>Terreno industrial com desvio ferroviário</t>
  </si>
  <si>
    <t>(significa que houve valorização)</t>
  </si>
  <si>
    <t>ABUNAHMAN, Sérgio Antônio. Curso básico de engenharia legal e de avaliações. 4 ed. ver. e ampl. São Paulo: Pini, 2008, p. 70.</t>
  </si>
  <si>
    <t>CAIRES, Hélio. Avaliação de glebas urbanizáveis. São Paulo: Pini, 1984, p. 39</t>
  </si>
  <si>
    <r>
      <t>Valor unitário do terreno avaliando (</t>
    </r>
    <r>
      <rPr>
        <b/>
        <sz val="11"/>
        <rFont val="Aptos"/>
        <family val="2"/>
      </rPr>
      <t>lote encravado</t>
    </r>
    <r>
      <rPr>
        <sz val="11"/>
        <rFont val="Aptos"/>
        <family val="2"/>
      </rPr>
      <t>)</t>
    </r>
  </si>
  <si>
    <t>COEFICIENTE DA VANTAGEM DA COISA FEITA ( kcf )</t>
  </si>
  <si>
    <t>ABUNAHAM, Sérgio Antônio. Curso básico de engenharia legal e de avaliações. 4. ed. rev. e ampl. São Paulo: Pini, 2008, p. 50 e 329.</t>
  </si>
  <si>
    <t>PELLEGRINO, José Carlos. Valor em marcha. In: Anais do I Congresso Brasileiro de Engenharia de Avaliações / [patrocínio do] Instituto Brasileiro de Avaliações e Perícias de Engenharia – IBAPE. São Paulo: Pini, 1978, p. 282.</t>
  </si>
  <si>
    <t xml:space="preserve">Pequena estrutura </t>
  </si>
  <si>
    <t>Proletárias</t>
  </si>
  <si>
    <t>Residencial médio</t>
  </si>
  <si>
    <t>Residencial modesto</t>
  </si>
  <si>
    <t>Residencial de luxo</t>
  </si>
  <si>
    <t>AVALIAÇÃO DE BENFEITORIA</t>
  </si>
  <si>
    <t>Avaliação da benfeitoria</t>
  </si>
  <si>
    <t>Fator da vantagem da coisa feita</t>
  </si>
  <si>
    <t>AVALIAÇÃO DA BENFEITORIA</t>
  </si>
  <si>
    <t>Avaliação  da benfeitoria</t>
  </si>
  <si>
    <t>PLANILHA TIPO 1</t>
  </si>
  <si>
    <t>MENU</t>
  </si>
  <si>
    <t>PLANILHA TIPO 2</t>
  </si>
  <si>
    <t>PLANILHA TIPO 3</t>
  </si>
  <si>
    <t>PLANILHA TIPO 4</t>
  </si>
  <si>
    <t>PLANILHA TIPO 5</t>
  </si>
  <si>
    <t>BENFEITORIA TIPO 1</t>
  </si>
  <si>
    <t>BENFEITORIA TIPO 2</t>
  </si>
  <si>
    <t>BENFEITORIA TIPO 3</t>
  </si>
  <si>
    <t>BENFEITORIA TIPO 4</t>
  </si>
  <si>
    <t>FATOR DE PROFUNDIDADE</t>
  </si>
  <si>
    <t>FATOR DE FRENTE</t>
  </si>
  <si>
    <t>FATOR DE TOPOGRAFIA</t>
  </si>
  <si>
    <t>FATOR DE CONSISTÊNCIA DO SOLO</t>
  </si>
  <si>
    <t>FATORES ESPECIAIS</t>
  </si>
  <si>
    <t>TABELAS</t>
  </si>
  <si>
    <t>VANTAGEM DA COISA FEITA</t>
  </si>
  <si>
    <t>TIPO DE PLANILHA</t>
  </si>
  <si>
    <t>Avaliação de terreno pelo comparativo direto de dados de mercado.</t>
  </si>
  <si>
    <t>Avaliação de imóvel pelo método evolutivo. O terreno é avaliado pelo método comparativo direto de dados de mercado. A benfeitoria é avaliada pelo método do custo de reedição.</t>
  </si>
  <si>
    <t>Avaliação de imóvel pelo método evolutivo. O terreno é avaliado pelo método comparativo direto de dados de mercado. A benfeitoria é avaliada pelo método do custo de reedição. Ajuste da área real pelos coeficientes de área equivalente</t>
  </si>
  <si>
    <t>Avaliação de imóvel pelo método evolutivo. O terreno é avaliado pelo método comparativo direto de dados de mercado. A benfeitoria é avaliada pelo método do custo de reedição. Cálculo da depreciação parcial (depreciação por etapas da obra).</t>
  </si>
  <si>
    <t>Avaliação de imóvel pelo método evolutivo. O terreno é avaliado pelo método comparativo direto de dados de mercado. A benfeitoria é avaliada pelo método do custo de reedição. Ajuste da área real pelos coeficientes de área equivalente. Cálculo da depreciação parcial (depreciação por etapas da obra).</t>
  </si>
  <si>
    <t>Planilha para avaliar exclusivamente a benfeitoria pelo método do custo de reedição.</t>
  </si>
  <si>
    <t>Planilha para avaliar exclusivamente a benfeitoria pelo método do custo de reedição. Ajuste da área real pelos coeficientes de área equivalente</t>
  </si>
  <si>
    <t>Planilha para avaliar exclusivamente a benfeitoria pelo método do custo de reedição. Cálculo da depreciação parcial (depreciação por etapas da obra).</t>
  </si>
  <si>
    <t>Planilha para avaliar exclusivamente a benfeitoria pelo método do custo de reedição. Ajuste da área real pelos coeficientes de área equivalente. Cálculo da depreciação parcial (depreciação por etapas da obra).</t>
  </si>
  <si>
    <t>Planilha para calcular o fator de profundidade.</t>
  </si>
  <si>
    <t>Planilha para calcular o fator de frente.</t>
  </si>
  <si>
    <t>Tabela para consultar o fator de topografia.</t>
  </si>
  <si>
    <t>Tabela para consultar o fator de consistência do solo.</t>
  </si>
  <si>
    <t>Tabela para consultar fatores especiais.</t>
  </si>
  <si>
    <t>Tabela de vida referencial. Tabela de estado de conservação e respectivos valores relativos da escala Ross-Heidecke. Fatores de depreciação Ross-Heidecke.</t>
  </si>
  <si>
    <t>Tabela para consultar os coeficientes da vantagem da coisa feita.</t>
  </si>
  <si>
    <t>TERRENOS. FATORES DE HOMOGENEIZAÇÃO. TESTADA ( ft )
Fórmula de Harper-Berrini</t>
  </si>
  <si>
    <t>FÓRMULA DE HARPER-BERRINI</t>
  </si>
  <si>
    <r>
      <t>f</t>
    </r>
    <r>
      <rPr>
        <vertAlign val="subscript"/>
        <sz val="12"/>
        <rFont val="Aptos"/>
        <family val="2"/>
      </rPr>
      <t>t</t>
    </r>
    <r>
      <rPr>
        <sz val="12"/>
        <rFont val="Aptos"/>
        <family val="2"/>
      </rPr>
      <t xml:space="preserve"> = </t>
    </r>
  </si>
  <si>
    <t>fator testada</t>
  </si>
  <si>
    <t>a =</t>
  </si>
  <si>
    <t>testada do terreno</t>
  </si>
  <si>
    <t>r =</t>
  </si>
  <si>
    <t>testada referencial da zona instituída pelo Plano Diretor</t>
  </si>
  <si>
    <t>fator</t>
  </si>
  <si>
    <t>r</t>
  </si>
  <si>
    <r>
      <t>f</t>
    </r>
    <r>
      <rPr>
        <b/>
        <vertAlign val="subscript"/>
        <sz val="12"/>
        <rFont val="Aptos"/>
        <family val="2"/>
      </rPr>
      <t>t</t>
    </r>
  </si>
  <si>
    <t>coeficiente</t>
  </si>
  <si>
    <t>Valor unitário do terreno avaliando</t>
  </si>
  <si>
    <r>
      <t xml:space="preserve">Em função da fórmula e dos seus limites de aplicação, os </t>
    </r>
    <r>
      <rPr>
        <b/>
        <sz val="12"/>
        <rFont val="Aptos"/>
        <family val="2"/>
      </rPr>
      <t>valores mínimo e máximo são</t>
    </r>
    <r>
      <rPr>
        <sz val="12"/>
        <rFont val="Aptos"/>
        <family val="2"/>
      </rPr>
      <t>:</t>
    </r>
  </si>
  <si>
    <t>Bebedouro-SP</t>
  </si>
  <si>
    <t>Plano Diretor</t>
  </si>
  <si>
    <t>Lei complementar n. 122, de 9 de agosto de 2017</t>
  </si>
  <si>
    <t>Anexo 1 - Quadro 01. Zonas de uso - Classificação das zonas e suas características</t>
  </si>
  <si>
    <t>Zona</t>
  </si>
  <si>
    <t>ZR1-01</t>
  </si>
  <si>
    <t>testada referencial</t>
  </si>
  <si>
    <r>
      <rPr>
        <b/>
        <sz val="12"/>
        <rFont val="Aptos"/>
        <family val="2"/>
      </rPr>
      <t>Observação</t>
    </r>
    <r>
      <rPr>
        <sz val="12"/>
        <rFont val="Aptos"/>
        <family val="2"/>
      </rPr>
      <t>: considerando-se as três hipóteses possíveis e as fórmulas associadas a cada uma delas, temos que a máxima desvalorização do terreno não será inferior a -15,91% e a máxima valorização não será superior a 18,92%.</t>
    </r>
  </si>
  <si>
    <t>mínimo</t>
  </si>
  <si>
    <t>máximo</t>
  </si>
  <si>
    <t>ABUNAHMAN, Sérgio Antônio. Curso básico de engenharia legal e de avaliações. 4 ed. ver. e ampl. São Paulo: Pini, 2008, p. 67.</t>
  </si>
  <si>
    <t>BEBEDOURO. Lei complementar n. 122, de 9 de agosto de 2017. Disponível em: &lt;https://www.bebedouro.sp.gov.br/portal/LEI-COMPLEMENTAR-122-17.pdf&gt; Acesso em: 1º out. 2022.</t>
  </si>
  <si>
    <t>THOFEHRN, Ragnar. Avaliação de terrenos : por fórmulas matemáticas. São Paulo: Pini, 2008, p. 53-54.</t>
  </si>
  <si>
    <t>VEGNI-NERI, Guilherme Bomfim. Avaliação de imóveis urbanos e rurais: método prático e moderno. 4. ed. revista, melhorada e atualizada. São Paulo: Ed. Nacional, 1979, p. 17.</t>
  </si>
  <si>
    <t>FATOR FRENTES MÚLTIPLAS E DE ESQUINA</t>
  </si>
  <si>
    <t>TERRENOS. HOMOGENEIZAÇÃO. FATORES DE FRENTES MÚLTIPLAS E ESQUINA.</t>
  </si>
  <si>
    <t>Por se tratar de uma situação especial que valoriza o terreno, seu coeficiente é um percentual positivo.</t>
  </si>
  <si>
    <t>Grupos e zonas</t>
  </si>
  <si>
    <t>Fatores de ajuste</t>
  </si>
  <si>
    <t>Frente de referência</t>
  </si>
  <si>
    <t>Expoente do fator frente</t>
  </si>
  <si>
    <t>Múltiplas frentes ou esquina</t>
  </si>
  <si>
    <t>Valorização</t>
  </si>
  <si>
    <t>Fr</t>
  </si>
  <si>
    <t>Ce</t>
  </si>
  <si>
    <t>- - -</t>
  </si>
  <si>
    <t>item 10.3.3</t>
  </si>
  <si>
    <t>Desse modo, na fase de homogeneização os fatores associados aos respectivos coeficientes será:</t>
  </si>
  <si>
    <t>Coeficiente de valorização</t>
  </si>
  <si>
    <t>IBAPE-SP. Norma para avaliação de imóveis urbanos IBAPE/SP:2011. Disponível em: https://www.ibape-sp.org.br. Acesso: 10 out. 2022.</t>
  </si>
  <si>
    <t>Tabela para consultar os fatores de frentes múltiplas e de esquina.</t>
  </si>
  <si>
    <t>= 1,25 para lotes de esquina situados em locais comerciais, com a área máxima equivalente ao quadrado do fundo-padrão local;</t>
  </si>
  <si>
    <t>= 1,10 para lotes de esquina situados nas zonas residenciais, com a área máxima equivalente á do lote-padrão local.</t>
  </si>
  <si>
    <t>VEGNI-NERI, Guilherme Bomfim dei. Avaliação de imóveis urbanos e rurais: método prático e moderno. 4. ed. revista, melhorada e atualizada. São Paulo: Ed. Nacional, 1979.</t>
  </si>
  <si>
    <r>
      <t>A esquina valoriza o terreno (VEGNI-NERI, 1979, p. 7). Deve-se acrescer, no preço, a valorização, em função do fator esquina (K</t>
    </r>
    <r>
      <rPr>
        <vertAlign val="subscript"/>
        <sz val="11"/>
        <rFont val="Aptos"/>
        <family val="2"/>
      </rPr>
      <t>e</t>
    </r>
    <r>
      <rPr>
        <sz val="11"/>
        <rFont val="Aptos"/>
        <family val="2"/>
      </rPr>
      <t>), a saber:</t>
    </r>
  </si>
  <si>
    <r>
      <t>K</t>
    </r>
    <r>
      <rPr>
        <b/>
        <vertAlign val="subscript"/>
        <sz val="11"/>
        <rFont val="Aptos"/>
        <family val="2"/>
      </rPr>
      <t>e</t>
    </r>
  </si>
  <si>
    <t>TERRENOS DE ESQUISA OU FRENTE PARA DUAS OU MAIS VIAS PÚBLICAS (VEGNI-NERI)</t>
  </si>
  <si>
    <t>TERRENOS DE ESQUISA OU FRENTE PARA DUAS OU MAIS VIAS PÚBLICAS (IBAPE-SP)</t>
  </si>
  <si>
    <t>AMOSTRA DOS TERRENOS</t>
  </si>
  <si>
    <t>Informações sobre os dados de mercado que foram coletados (exclusivamente sobre os terrenos).</t>
  </si>
  <si>
    <t>Endereço:</t>
  </si>
  <si>
    <t>Preço no mercado:</t>
  </si>
  <si>
    <t>Área:</t>
  </si>
  <si>
    <t>Informações</t>
  </si>
  <si>
    <t>Imobiliária Habit Imóveis</t>
  </si>
  <si>
    <t>MÉTODO EVOLUTIVO: AVALIAÇÃO DAS BENFEITORIAS</t>
  </si>
  <si>
    <t>Valor do terreno:</t>
  </si>
  <si>
    <t>Valor da benfeitoria:</t>
  </si>
  <si>
    <t>Soma do valor do terreno, ao valor das benfeitorias:</t>
  </si>
  <si>
    <t>Avaliação do terreno e das benfeitorias</t>
  </si>
  <si>
    <t>Demonstração da relação percentual entre os elementos: terreno e edificações</t>
  </si>
  <si>
    <t>Benfeitoria</t>
  </si>
  <si>
    <t>LAUDO DE VISTORIA 1</t>
  </si>
  <si>
    <t>Laudo de vistoria de terreno sem benfeitorias</t>
  </si>
  <si>
    <t>LAUDO DE VISTORIA 2</t>
  </si>
  <si>
    <t>TERRENO</t>
  </si>
  <si>
    <t>EDIFICAÇÃO</t>
  </si>
  <si>
    <t>Tipo</t>
  </si>
  <si>
    <t>Padrão de acabamento</t>
  </si>
  <si>
    <t>Estado de conservação Heidecke</t>
  </si>
  <si>
    <t>Area privativa averbada</t>
  </si>
  <si>
    <t>Área comum averbada</t>
  </si>
  <si>
    <t>Fachada (predominante)</t>
  </si>
  <si>
    <t>Esquadrias</t>
  </si>
  <si>
    <t>Idade aparente (estimada)</t>
  </si>
  <si>
    <t>Número de torres</t>
  </si>
  <si>
    <t>Número de pavimentos por torre</t>
  </si>
  <si>
    <t>Total de unidades</t>
  </si>
  <si>
    <t>Área não averbada</t>
  </si>
  <si>
    <t>Área total averbada</t>
  </si>
  <si>
    <t>Número de unidades por pavimento</t>
  </si>
  <si>
    <t>INFRAESTRUTURA</t>
  </si>
  <si>
    <t>playground</t>
  </si>
  <si>
    <t>salão de festas</t>
  </si>
  <si>
    <t>salão de jogos</t>
  </si>
  <si>
    <t>sala de ginástica</t>
  </si>
  <si>
    <t>quadra poliesportiva</t>
  </si>
  <si>
    <t>piscina</t>
  </si>
  <si>
    <t>sauna</t>
  </si>
  <si>
    <t>churrasqueira</t>
  </si>
  <si>
    <t>espaço gourmet</t>
  </si>
  <si>
    <t>pista de cooper</t>
  </si>
  <si>
    <t>brinquedoteca</t>
  </si>
  <si>
    <t>gerador</t>
  </si>
  <si>
    <t>vigilância eletrônica</t>
  </si>
  <si>
    <t>sistema de telefonia</t>
  </si>
  <si>
    <t>lojas de conveniência</t>
  </si>
  <si>
    <t>jardins</t>
  </si>
  <si>
    <t>DIVISÃO INTERNA E ACABAMENTOS</t>
  </si>
  <si>
    <t>Espaço</t>
  </si>
  <si>
    <t>Sala</t>
  </si>
  <si>
    <t>Quartos</t>
  </si>
  <si>
    <t>Suítes</t>
  </si>
  <si>
    <t>Sanitário social</t>
  </si>
  <si>
    <t>Cozinha</t>
  </si>
  <si>
    <t>Área de serviço</t>
  </si>
  <si>
    <t>Quantidade</t>
  </si>
  <si>
    <t>Piso</t>
  </si>
  <si>
    <t>Parede</t>
  </si>
  <si>
    <t>Forro</t>
  </si>
  <si>
    <t>Observações gerais:</t>
  </si>
  <si>
    <t>hospital</t>
  </si>
  <si>
    <t>Identificação do Oficial de Justiça Avaliador:</t>
  </si>
  <si>
    <t>Número de vagas na garagem</t>
  </si>
  <si>
    <t>LAUDO DE VISTORIA 3</t>
  </si>
  <si>
    <t>Laudo de vistoria de apartamento</t>
  </si>
  <si>
    <t>Laudo de vistoria de terreno com benfeitorias</t>
  </si>
  <si>
    <t>Aterro sanitário</t>
  </si>
  <si>
    <t>DADOS BÁSICOS DA EDIFICAÇÃO</t>
  </si>
  <si>
    <t>guias e sarjetas</t>
  </si>
  <si>
    <t>DADOS BÁSICOS DO PRÉDIO E DA UNIDADE</t>
  </si>
  <si>
    <t>Serviços iniciais</t>
  </si>
  <si>
    <t>Instação de obra</t>
  </si>
  <si>
    <t>Infraestrutura</t>
  </si>
  <si>
    <t>Estrutura</t>
  </si>
  <si>
    <t>Alvenaria</t>
  </si>
  <si>
    <t>Cobertura e impermeabilização</t>
  </si>
  <si>
    <t>Revestimento</t>
  </si>
  <si>
    <t>Esquadrias - madeira</t>
  </si>
  <si>
    <t>Esquadrias - metal</t>
  </si>
  <si>
    <t>Instalações hidráulicas</t>
  </si>
  <si>
    <t>Aparelhos sanitários</t>
  </si>
  <si>
    <t>Instalações elétricas</t>
  </si>
  <si>
    <t>Vidros</t>
  </si>
  <si>
    <t>Pintura</t>
  </si>
  <si>
    <t>Elevadores</t>
  </si>
  <si>
    <t>Limpeza</t>
  </si>
  <si>
    <t>Fonte: FIKER, 2019, p. 63.</t>
  </si>
  <si>
    <t>______. Manual de redação de laudos: avaliação de imóveis. 3. ed. São Paulo: Oficina de Textos, 2019.</t>
  </si>
  <si>
    <t>FONTES</t>
  </si>
  <si>
    <t>______. NBR 12721:2006. Avaliação de custos unitários de construção para incorporação imobiliária e outras disposições para condomínoes e edifícios - Procedimento.</t>
  </si>
  <si>
    <t>MEDEIROS JÚNIOR, Joaquim da Rocha; PELLEGRINO, José Carlos. Método do custo: o terceiro componente. In: Avaliações para garantias: Instituto Brasileiro de Avaliações e Perícias de Engenharia. São Paulo: Pini, 1983, p. 101-102.</t>
  </si>
  <si>
    <t>Obras e normas que foram utilizadas para a construção das planilhas, e fontes que foram consultadas</t>
  </si>
  <si>
    <t>DESCRIÇÃO DAS FUNCIONALIDADES</t>
  </si>
  <si>
    <t>indefinido (as divisas não foram identificadas)</t>
  </si>
  <si>
    <t>terreno de vila</t>
  </si>
  <si>
    <t>úmido</t>
  </si>
  <si>
    <t>inundado</t>
  </si>
  <si>
    <r>
      <t xml:space="preserve">Embora os coeficientes de depreciação sejam os mesmos, os estados de conservação podem ser classificados de três formas diferentes:
1. </t>
    </r>
    <r>
      <rPr>
        <b/>
        <sz val="11"/>
        <color theme="0"/>
        <rFont val="Aptos"/>
        <family val="2"/>
      </rPr>
      <t>pelas letras (classificação mais comum)</t>
    </r>
    <r>
      <rPr>
        <sz val="11"/>
        <color theme="0"/>
        <rFont val="Aptos"/>
        <family val="2"/>
      </rPr>
      <t xml:space="preserve">: A, B, C, D, E, F, G, H, e I.
2. </t>
    </r>
    <r>
      <rPr>
        <b/>
        <sz val="11"/>
        <color theme="0"/>
        <rFont val="Aptos"/>
        <family val="2"/>
      </rPr>
      <t>por números</t>
    </r>
    <r>
      <rPr>
        <sz val="11"/>
        <color theme="0"/>
        <rFont val="Aptos"/>
        <family val="2"/>
      </rPr>
      <t xml:space="preserve">: 1; 1,5; 2; 2,5; 3; 3,5; 4; 4,5, e 5.
3. </t>
    </r>
    <r>
      <rPr>
        <b/>
        <sz val="11"/>
        <color theme="0"/>
        <rFont val="Aptos"/>
        <family val="2"/>
      </rPr>
      <t>pela situação das edificações</t>
    </r>
    <r>
      <rPr>
        <sz val="11"/>
        <color theme="0"/>
        <rFont val="Aptos"/>
        <family val="2"/>
      </rPr>
      <t xml:space="preserve">: ótimo, muito bom, bom, intermédio, regular, deficiente, mau, muito mau, e demolição.
</t>
    </r>
    <r>
      <rPr>
        <b/>
        <sz val="11"/>
        <color theme="0"/>
        <rFont val="Aptos"/>
        <family val="2"/>
      </rPr>
      <t>4. pelos códigos</t>
    </r>
    <r>
      <rPr>
        <sz val="11"/>
        <color theme="0"/>
        <rFont val="Aptos"/>
        <family val="2"/>
      </rPr>
      <t>: O, MB, B, I, R, D, M, MM, e DM.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</si>
</sst>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R$&quot;\ * #,##0.00_-;\-&quot;R$&quot;\ * #,##0.00_-;_-&quot;R$&quot;\ * &quot;-&quot;??_-;_-@_-"/>
    <numFmt numFmtId="43" formatCode="_-* #,##0.00_-;\-* #,##0.00_-;_-* &quot;-&quot;??_-;_-@_-"/>
    <numFmt numFmtId="164" formatCode="#,##0.00_ ;[Red]\-#,##0.00\ "/>
    <numFmt numFmtId="165" formatCode="0.000000"/>
    <numFmt numFmtId="166" formatCode="0.0000"/>
    <numFmt numFmtId="167" formatCode="#,##0.0000"/>
    <numFmt numFmtId="168" formatCode="#,##0.00_ ;\-#,##0.00\ "/>
    <numFmt numFmtId="169" formatCode="0.000"/>
    <numFmt numFmtId="170" formatCode="#,##0_ ;[Red]\-#,##0\ "/>
    <numFmt numFmtId="171" formatCode="#,##0.000000_ ;[Red]\-#,##0.000000\ "/>
    <numFmt numFmtId="172" formatCode="#,##0.00000_ ;[Red]\-#,##0.00000\ "/>
    <numFmt numFmtId="173" formatCode="0.0"/>
    <numFmt numFmtId="174" formatCode="#,##0_ ;\-#,##0\ "/>
    <numFmt numFmtId="175" formatCode="_-[$R$-416]\ * #,##0.00_-;\-[$R$-416]\ * #,##0.00_-;_-[$R$-416]\ * &quot;-&quot;??_-;_-@_-"/>
    <numFmt numFmtId="176" formatCode="#,##0.0000_ ;[Red]\-#,##0.0000\ "/>
    <numFmt numFmtId="177" formatCode="#,##0.0000_ ;\-#,##0.0000\ "/>
    <numFmt numFmtId="178" formatCode="#,##0.000000_ ;\-#,##0.000000\ "/>
  </numFmts>
  <fonts count="34" x14ac:knownFonts="1">
    <font>
      <sz val="11"/>
      <color theme="1"/>
      <name val="Aptos"/>
      <family val="2"/>
    </font>
    <font>
      <sz val="11"/>
      <color theme="1"/>
      <name val="Aptos"/>
      <family val="2"/>
    </font>
    <font>
      <b/>
      <sz val="11"/>
      <name val="Aptos"/>
      <family val="2"/>
    </font>
    <font>
      <sz val="11"/>
      <name val="Aptos"/>
      <family val="2"/>
    </font>
    <font>
      <sz val="11"/>
      <color theme="0"/>
      <name val="Aptos"/>
      <family val="2"/>
    </font>
    <font>
      <b/>
      <sz val="11"/>
      <color theme="0"/>
      <name val="Aptos"/>
      <family val="2"/>
    </font>
    <font>
      <sz val="11"/>
      <color rgb="FF000000"/>
      <name val="Aptos"/>
      <family val="2"/>
    </font>
    <font>
      <sz val="8"/>
      <color theme="1"/>
      <name val="Arial"/>
      <family val="2"/>
    </font>
    <font>
      <i/>
      <sz val="11"/>
      <name val="Aptos"/>
      <family val="2"/>
    </font>
    <font>
      <vertAlign val="subscript"/>
      <sz val="11"/>
      <name val="Aptos"/>
      <family val="2"/>
    </font>
    <font>
      <sz val="11"/>
      <color rgb="FF383D3C"/>
      <name val="Aptos"/>
      <family val="2"/>
    </font>
    <font>
      <b/>
      <i/>
      <sz val="11"/>
      <name val="Aptos"/>
      <family val="2"/>
    </font>
    <font>
      <b/>
      <i/>
      <vertAlign val="subscript"/>
      <sz val="11"/>
      <name val="Aptos"/>
      <family val="2"/>
    </font>
    <font>
      <b/>
      <sz val="11"/>
      <color theme="1"/>
      <name val="Aptos"/>
      <family val="2"/>
    </font>
    <font>
      <b/>
      <vertAlign val="subscript"/>
      <sz val="11"/>
      <name val="Aptos"/>
      <family val="2"/>
    </font>
    <font>
      <b/>
      <sz val="14"/>
      <color theme="1"/>
      <name val="Aptos"/>
      <family val="2"/>
    </font>
    <font>
      <sz val="12"/>
      <color theme="0"/>
      <name val="Aptos"/>
      <family val="2"/>
    </font>
    <font>
      <sz val="12"/>
      <name val="Aptos"/>
      <family val="2"/>
    </font>
    <font>
      <vertAlign val="subscript"/>
      <sz val="12"/>
      <name val="Aptos"/>
      <family val="2"/>
    </font>
    <font>
      <b/>
      <sz val="12"/>
      <name val="Aptos"/>
      <family val="2"/>
    </font>
    <font>
      <i/>
      <sz val="12"/>
      <name val="Aptos"/>
      <family val="2"/>
    </font>
    <font>
      <i/>
      <vertAlign val="subscript"/>
      <sz val="12"/>
      <name val="Aptos"/>
      <family val="2"/>
    </font>
    <font>
      <u/>
      <sz val="12"/>
      <name val="Aptos"/>
      <family val="2"/>
    </font>
    <font>
      <vertAlign val="subscript"/>
      <sz val="12"/>
      <color theme="0"/>
      <name val="Aptos"/>
      <family val="2"/>
    </font>
    <font>
      <sz val="12"/>
      <name val="Arial Nova"/>
      <family val="2"/>
    </font>
    <font>
      <sz val="12"/>
      <color theme="0"/>
      <name val="Arial Nova"/>
      <family val="2"/>
    </font>
    <font>
      <b/>
      <sz val="12"/>
      <name val="Arial Nova"/>
      <family val="2"/>
    </font>
    <font>
      <i/>
      <sz val="12"/>
      <name val="Arial Nova"/>
      <family val="2"/>
    </font>
    <font>
      <i/>
      <sz val="11"/>
      <color theme="0"/>
      <name val="Aptos"/>
      <family val="2"/>
    </font>
    <font>
      <b/>
      <sz val="11"/>
      <color theme="0"/>
      <name val="Arial"/>
      <family val="2"/>
    </font>
    <font>
      <sz val="11"/>
      <color theme="0"/>
      <name val="Arial"/>
      <family val="2"/>
    </font>
    <font>
      <b/>
      <sz val="36"/>
      <color theme="0"/>
      <name val="Aptos"/>
      <family val="2"/>
    </font>
    <font>
      <i/>
      <sz val="10"/>
      <name val="Aptos"/>
      <family val="2"/>
    </font>
    <font>
      <b/>
      <vertAlign val="subscript"/>
      <sz val="12"/>
      <name val="Aptos"/>
      <family val="2"/>
    </font>
  </fonts>
  <fills count="66">
    <fill>
      <patternFill patternType="none"/>
    </fill>
    <fill>
      <patternFill patternType="gray125"/>
    </fill>
    <fill>
      <patternFill patternType="solid">
        <fgColor theme="9"/>
      </patternFill>
    </fill>
    <fill>
      <patternFill patternType="solid">
        <fgColor theme="9" tint="0.59999389629810485"/>
        <bgColor indexed="65"/>
      </patternFill>
    </fill>
    <fill>
      <patternFill patternType="solid">
        <fgColor rgb="FF174C4C"/>
        <bgColor indexed="64"/>
      </patternFill>
    </fill>
    <fill>
      <patternFill patternType="solid">
        <fgColor rgb="FF165B5B"/>
        <bgColor indexed="64"/>
      </patternFill>
    </fill>
    <fill>
      <patternFill patternType="solid">
        <fgColor rgb="FF427574"/>
        <bgColor indexed="64"/>
      </patternFill>
    </fill>
    <fill>
      <patternFill patternType="solid">
        <fgColor rgb="FF688F8E"/>
        <bgColor indexed="64"/>
      </patternFill>
    </fill>
    <fill>
      <patternFill patternType="solid">
        <fgColor rgb="FF8CAAA9"/>
        <bgColor indexed="64"/>
      </patternFill>
    </fill>
    <fill>
      <patternFill patternType="solid">
        <fgColor rgb="FF13293B"/>
        <bgColor indexed="64"/>
      </patternFill>
    </fill>
    <fill>
      <patternFill patternType="solid">
        <fgColor rgb="FF12354F"/>
        <bgColor indexed="64"/>
      </patternFill>
    </fill>
    <fill>
      <patternFill patternType="solid">
        <fgColor rgb="FF054F77"/>
        <bgColor indexed="64"/>
      </patternFill>
    </fill>
    <fill>
      <patternFill patternType="solid">
        <fgColor rgb="FF40698D"/>
        <bgColor indexed="64"/>
      </patternFill>
    </fill>
    <fill>
      <patternFill patternType="solid">
        <fgColor rgb="FF8DA2B9"/>
        <bgColor indexed="64"/>
      </patternFill>
    </fill>
    <fill>
      <patternFill patternType="solid">
        <fgColor rgb="FFF5FAFF"/>
        <bgColor indexed="64"/>
      </patternFill>
    </fill>
    <fill>
      <patternFill patternType="solid">
        <fgColor rgb="FFFFED00"/>
        <bgColor indexed="64"/>
      </patternFill>
    </fill>
    <fill>
      <patternFill patternType="solid">
        <fgColor rgb="FFFFF04F"/>
        <bgColor indexed="64"/>
      </patternFill>
    </fill>
    <fill>
      <patternFill patternType="solid">
        <fgColor rgb="FFFFF277"/>
        <bgColor indexed="64"/>
      </patternFill>
    </fill>
    <fill>
      <patternFill patternType="solid">
        <fgColor rgb="FFFFF59B"/>
        <bgColor indexed="64"/>
      </patternFill>
    </fill>
    <fill>
      <patternFill patternType="solid">
        <fgColor rgb="FFFFF8BD"/>
        <bgColor indexed="64"/>
      </patternFill>
    </fill>
    <fill>
      <patternFill patternType="solid">
        <fgColor rgb="FF2A356A"/>
        <bgColor indexed="64"/>
      </patternFill>
    </fill>
    <fill>
      <patternFill patternType="solid">
        <fgColor rgb="FF3D7882"/>
        <bgColor indexed="64"/>
      </patternFill>
    </fill>
    <fill>
      <patternFill patternType="solid">
        <fgColor rgb="FF4998A5"/>
        <bgColor indexed="64"/>
      </patternFill>
    </fill>
    <fill>
      <patternFill patternType="solid">
        <fgColor rgb="FF56BACA"/>
        <bgColor indexed="64"/>
      </patternFill>
    </fill>
    <fill>
      <patternFill patternType="solid">
        <fgColor rgb="FF78C5D3"/>
        <bgColor indexed="64"/>
      </patternFill>
    </fill>
    <fill>
      <patternFill patternType="solid">
        <fgColor rgb="FF96D1DB"/>
        <bgColor indexed="64"/>
      </patternFill>
    </fill>
    <fill>
      <patternFill patternType="solid">
        <fgColor rgb="FF000000"/>
        <bgColor indexed="64"/>
      </patternFill>
    </fill>
    <fill>
      <patternFill patternType="solid">
        <fgColor rgb="FFFFCD00"/>
        <bgColor indexed="64"/>
      </patternFill>
    </fill>
    <fill>
      <patternFill patternType="solid">
        <fgColor rgb="FFFBDB65"/>
        <bgColor indexed="64"/>
      </patternFill>
    </fill>
    <fill>
      <patternFill patternType="solid">
        <fgColor rgb="FF01426A"/>
        <bgColor indexed="64"/>
      </patternFill>
    </fill>
    <fill>
      <patternFill patternType="solid">
        <fgColor rgb="FF0067A0"/>
        <bgColor indexed="64"/>
      </patternFill>
    </fill>
    <fill>
      <patternFill patternType="solid">
        <fgColor rgb="FF007B5F"/>
        <bgColor indexed="64"/>
      </patternFill>
    </fill>
    <fill>
      <patternFill patternType="solid">
        <fgColor rgb="FF00B388"/>
        <bgColor indexed="64"/>
      </patternFill>
    </fill>
    <fill>
      <patternFill patternType="solid">
        <fgColor rgb="FF026842"/>
        <bgColor indexed="64"/>
      </patternFill>
    </fill>
    <fill>
      <patternFill patternType="solid">
        <fgColor rgb="FF3D805E"/>
        <bgColor indexed="64"/>
      </patternFill>
    </fill>
    <fill>
      <patternFill patternType="solid">
        <fgColor rgb="FF64997C"/>
        <bgColor indexed="64"/>
      </patternFill>
    </fill>
    <fill>
      <patternFill patternType="solid">
        <fgColor rgb="FF8BB29B"/>
        <bgColor indexed="64"/>
      </patternFill>
    </fill>
    <fill>
      <patternFill patternType="solid">
        <fgColor rgb="FFB1CBBC"/>
        <bgColor indexed="64"/>
      </patternFill>
    </fill>
    <fill>
      <patternFill patternType="solid">
        <fgColor rgb="FF3B4836"/>
        <bgColor indexed="64"/>
      </patternFill>
    </fill>
    <fill>
      <patternFill patternType="solid">
        <fgColor rgb="FF4D6047"/>
        <bgColor indexed="64"/>
      </patternFill>
    </fill>
    <fill>
      <patternFill patternType="solid">
        <fgColor rgb="FF617A59"/>
        <bgColor indexed="64"/>
      </patternFill>
    </fill>
    <fill>
      <patternFill patternType="solid">
        <fgColor rgb="FF75946B"/>
        <bgColor indexed="64"/>
      </patternFill>
    </fill>
    <fill>
      <patternFill patternType="solid">
        <fgColor rgb="FF8BA582"/>
        <bgColor indexed="64"/>
      </patternFill>
    </fill>
    <fill>
      <patternFill patternType="solid">
        <fgColor rgb="FFA2B79A"/>
        <bgColor indexed="64"/>
      </patternFill>
    </fill>
    <fill>
      <patternFill patternType="solid">
        <fgColor rgb="FF292929"/>
        <bgColor indexed="64"/>
      </patternFill>
    </fill>
    <fill>
      <patternFill patternType="solid">
        <fgColor rgb="FF4E4E4E"/>
        <bgColor indexed="64"/>
      </patternFill>
    </fill>
    <fill>
      <patternFill patternType="solid">
        <fgColor rgb="FF777777"/>
        <bgColor indexed="64"/>
      </patternFill>
    </fill>
    <fill>
      <patternFill patternType="solid">
        <fgColor rgb="FFA2A2A2"/>
        <bgColor indexed="64"/>
      </patternFill>
    </fill>
    <fill>
      <patternFill patternType="solid">
        <fgColor rgb="FFD0D0D0"/>
        <bgColor indexed="64"/>
      </patternFill>
    </fill>
    <fill>
      <patternFill patternType="solid">
        <fgColor rgb="FF21372B"/>
        <bgColor indexed="64"/>
      </patternFill>
    </fill>
    <fill>
      <patternFill patternType="solid">
        <fgColor rgb="FF294837"/>
        <bgColor indexed="64"/>
      </patternFill>
    </fill>
    <fill>
      <patternFill patternType="solid">
        <fgColor rgb="FF325A45"/>
        <bgColor indexed="64"/>
      </patternFill>
    </fill>
    <fill>
      <patternFill patternType="solid">
        <fgColor rgb="FF3A6D52"/>
        <bgColor indexed="64"/>
      </patternFill>
    </fill>
    <fill>
      <patternFill patternType="solid">
        <fgColor rgb="FF5A846C"/>
        <bgColor indexed="64"/>
      </patternFill>
    </fill>
    <fill>
      <patternFill patternType="solid">
        <fgColor rgb="FF242721"/>
        <bgColor indexed="64"/>
      </patternFill>
    </fill>
    <fill>
      <patternFill patternType="solid">
        <fgColor rgb="FF3C4236"/>
        <bgColor indexed="64"/>
      </patternFill>
    </fill>
    <fill>
      <patternFill patternType="solid">
        <fgColor rgb="FF4F5847"/>
        <bgColor indexed="64"/>
      </patternFill>
    </fill>
    <fill>
      <patternFill patternType="solid">
        <fgColor rgb="FF636E59"/>
        <bgColor indexed="64"/>
      </patternFill>
    </fill>
    <fill>
      <patternFill patternType="solid">
        <fgColor rgb="FF8D9982"/>
        <bgColor indexed="64"/>
      </patternFill>
    </fill>
    <fill>
      <patternFill patternType="solid">
        <fgColor rgb="FFB9C1B2"/>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rgb="FF323C21"/>
        <bgColor indexed="64"/>
      </patternFill>
    </fill>
    <fill>
      <patternFill patternType="solid">
        <fgColor rgb="FFD0DBCB"/>
        <bgColor indexed="64"/>
      </patternFill>
    </fill>
  </fills>
  <borders count="35">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thin">
        <color theme="0"/>
      </bottom>
      <diagonal/>
    </border>
    <border>
      <left style="thin">
        <color theme="0" tint="-0.499984740745262"/>
      </left>
      <right style="thin">
        <color theme="0" tint="-0.499984740745262"/>
      </right>
      <top/>
      <bottom style="thin">
        <color theme="0" tint="-0.49998474074526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hair">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1"/>
      </bottom>
      <diagonal/>
    </border>
    <border>
      <left/>
      <right/>
      <top style="thin">
        <color theme="1"/>
      </top>
      <bottom style="thin">
        <color theme="1"/>
      </bottom>
      <diagonal/>
    </border>
    <border>
      <left/>
      <right/>
      <top/>
      <bottom style="medium">
        <color theme="1"/>
      </bottom>
      <diagonal/>
    </border>
    <border>
      <left/>
      <right/>
      <top style="thin">
        <color indexed="64"/>
      </top>
      <bottom style="medium">
        <color indexed="64"/>
      </bottom>
      <diagonal/>
    </border>
    <border>
      <left/>
      <right/>
      <top style="thin">
        <color theme="0"/>
      </top>
      <bottom style="thin">
        <color indexed="64"/>
      </bottom>
      <diagonal/>
    </border>
  </borders>
  <cellStyleXfs count="72">
    <xf numFmtId="168" fontId="0" fillId="0" borderId="0">
      <alignment vertical="center"/>
      <protection hidden="1"/>
    </xf>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4" fontId="4" fillId="2" borderId="0">
      <protection hidden="1"/>
    </xf>
    <xf numFmtId="168" fontId="1" fillId="3" borderId="0" applyBorder="0" applyProtection="0">
      <alignment vertical="center"/>
    </xf>
    <xf numFmtId="164" fontId="4" fillId="4" borderId="0">
      <alignment horizontal="justify" vertical="center" wrapText="1"/>
      <protection hidden="1"/>
    </xf>
    <xf numFmtId="164" fontId="4" fillId="5" borderId="0">
      <alignment horizontal="justify" vertical="center" wrapText="1"/>
      <protection hidden="1"/>
    </xf>
    <xf numFmtId="164" fontId="4" fillId="6" borderId="0">
      <alignment horizontal="justify" vertical="center" wrapText="1"/>
      <protection locked="0" hidden="1"/>
    </xf>
    <xf numFmtId="168" fontId="3" fillId="7" borderId="0">
      <alignment horizontal="left" vertical="center"/>
      <protection locked="0" hidden="1"/>
    </xf>
    <xf numFmtId="168" fontId="3" fillId="8" borderId="0">
      <alignment horizontal="center" vertical="center" wrapText="1"/>
      <protection hidden="1"/>
    </xf>
    <xf numFmtId="168" fontId="4" fillId="9" borderId="0">
      <alignment vertical="center"/>
      <protection hidden="1"/>
    </xf>
    <xf numFmtId="168" fontId="4" fillId="10" borderId="0">
      <alignment vertical="center"/>
      <protection hidden="1"/>
    </xf>
    <xf numFmtId="168" fontId="4" fillId="11" borderId="0">
      <alignment vertical="center"/>
      <protection hidden="1"/>
    </xf>
    <xf numFmtId="168" fontId="4" fillId="12" borderId="0">
      <alignment vertical="center"/>
      <protection hidden="1"/>
    </xf>
    <xf numFmtId="168" fontId="3" fillId="13" borderId="0">
      <alignment horizontal="center" vertical="center"/>
      <protection hidden="1"/>
    </xf>
    <xf numFmtId="168" fontId="6" fillId="14" borderId="2">
      <alignment horizontal="justify" vertical="center" wrapText="1"/>
      <protection hidden="1"/>
    </xf>
    <xf numFmtId="164" fontId="3" fillId="15" borderId="0">
      <alignment horizontal="justify" vertical="center" wrapText="1"/>
      <protection hidden="1"/>
    </xf>
    <xf numFmtId="164" fontId="3" fillId="16" borderId="0">
      <alignment horizontal="justify" vertical="center" wrapText="1"/>
      <protection hidden="1"/>
    </xf>
    <xf numFmtId="164" fontId="3" fillId="17" borderId="0">
      <alignment horizontal="justify" vertical="center" wrapText="1"/>
      <protection locked="0" hidden="1"/>
    </xf>
    <xf numFmtId="168" fontId="3" fillId="18" borderId="0">
      <alignment horizontal="left" vertical="center"/>
      <protection locked="0" hidden="1"/>
    </xf>
    <xf numFmtId="168" fontId="3" fillId="19" borderId="0">
      <alignment horizontal="center" vertical="center" wrapText="1"/>
      <protection locked="0" hidden="1"/>
    </xf>
    <xf numFmtId="168" fontId="5" fillId="20" borderId="0">
      <alignment horizontal="center" vertical="center"/>
      <protection hidden="1"/>
    </xf>
    <xf numFmtId="164" fontId="4" fillId="21" borderId="0">
      <alignment horizontal="justify" vertical="center" wrapText="1"/>
      <protection hidden="1"/>
    </xf>
    <xf numFmtId="164" fontId="4" fillId="22" borderId="0">
      <alignment horizontal="justify" vertical="center" wrapText="1"/>
      <protection locked="0" hidden="1"/>
    </xf>
    <xf numFmtId="164" fontId="4" fillId="23" borderId="0">
      <alignment horizontal="justify" vertical="center" wrapText="1"/>
      <protection hidden="1"/>
    </xf>
    <xf numFmtId="168" fontId="3" fillId="24" borderId="0">
      <alignment horizontal="left" vertical="center"/>
      <protection locked="0" hidden="1"/>
    </xf>
    <xf numFmtId="168" fontId="3" fillId="25" borderId="0">
      <alignment horizontal="left" vertical="center" wrapText="1"/>
      <protection locked="0" hidden="1"/>
    </xf>
    <xf numFmtId="168" fontId="4" fillId="9" borderId="0">
      <alignment horizontal="justify" vertical="center" wrapText="1"/>
      <protection hidden="1"/>
    </xf>
    <xf numFmtId="168" fontId="4" fillId="10" borderId="0">
      <alignment horizontal="justify" vertical="center" wrapText="1"/>
      <protection locked="0" hidden="1"/>
    </xf>
    <xf numFmtId="168" fontId="4" fillId="11" borderId="0">
      <alignment horizontal="justify" vertical="center" wrapText="1"/>
      <protection hidden="1"/>
    </xf>
    <xf numFmtId="168" fontId="4" fillId="12" borderId="0">
      <alignment horizontal="left" vertical="center"/>
      <protection hidden="1"/>
    </xf>
    <xf numFmtId="168" fontId="3" fillId="13" borderId="0">
      <alignment horizontal="center" vertical="center" wrapText="1"/>
      <protection locked="0" hidden="1"/>
    </xf>
    <xf numFmtId="164" fontId="4" fillId="26" borderId="0">
      <alignment horizontal="justify" vertical="center"/>
      <protection hidden="1"/>
    </xf>
    <xf numFmtId="168" fontId="3" fillId="27" borderId="0">
      <alignment horizontal="justify" vertical="center" wrapText="1"/>
      <protection hidden="1"/>
    </xf>
    <xf numFmtId="168" fontId="3" fillId="28" borderId="0">
      <alignment horizontal="justify" vertical="center" wrapText="1"/>
      <protection hidden="1"/>
    </xf>
    <xf numFmtId="168" fontId="4" fillId="29" borderId="0">
      <alignment horizontal="justify" vertical="center" wrapText="1"/>
      <protection hidden="1"/>
    </xf>
    <xf numFmtId="168" fontId="4" fillId="30" borderId="0">
      <alignment horizontal="justify" vertical="center" wrapText="1"/>
      <protection hidden="1"/>
    </xf>
    <xf numFmtId="168" fontId="4" fillId="31" borderId="0">
      <alignment horizontal="justify" vertical="center" wrapText="1"/>
      <protection hidden="1"/>
    </xf>
    <xf numFmtId="168" fontId="4" fillId="32" borderId="0">
      <alignment horizontal="justify" vertical="center" wrapText="1"/>
      <protection hidden="1"/>
    </xf>
    <xf numFmtId="164" fontId="4" fillId="33" borderId="0">
      <alignment horizontal="justify" vertical="center" wrapText="1"/>
      <protection hidden="1"/>
    </xf>
    <xf numFmtId="164" fontId="4" fillId="34" borderId="0">
      <alignment horizontal="justify" vertical="center" wrapText="1"/>
      <protection hidden="1"/>
    </xf>
    <xf numFmtId="164" fontId="4" fillId="35" borderId="0">
      <alignment horizontal="justify" vertical="center" wrapText="1"/>
      <protection locked="0" hidden="1"/>
    </xf>
    <xf numFmtId="168" fontId="3" fillId="36" borderId="0">
      <alignment horizontal="left" vertical="center"/>
      <protection locked="0" hidden="1"/>
    </xf>
    <xf numFmtId="168" fontId="3" fillId="37" borderId="0">
      <alignment horizontal="left" vertical="center" wrapText="1"/>
      <protection locked="0" hidden="1"/>
    </xf>
    <xf numFmtId="0" fontId="7" fillId="0" borderId="0">
      <alignment horizontal="justify" vertical="center" wrapText="1"/>
    </xf>
    <xf numFmtId="9" fontId="7" fillId="0" borderId="0" applyFont="0" applyFill="0" applyBorder="0" applyAlignment="0" applyProtection="0"/>
    <xf numFmtId="168" fontId="4" fillId="64" borderId="0">
      <alignment horizontal="justify" vertical="center" wrapText="1"/>
      <protection hidden="1"/>
    </xf>
    <xf numFmtId="168" fontId="4" fillId="38" borderId="0">
      <alignment horizontal="justify" vertical="center" wrapText="1"/>
      <protection hidden="1"/>
    </xf>
    <xf numFmtId="168" fontId="5" fillId="39" borderId="0">
      <alignment horizontal="justify" vertical="center" wrapText="1"/>
      <protection hidden="1"/>
    </xf>
    <xf numFmtId="168" fontId="5" fillId="40" borderId="0">
      <alignment horizontal="justify" vertical="center" wrapText="1"/>
      <protection hidden="1"/>
    </xf>
    <xf numFmtId="168" fontId="3" fillId="41" borderId="0">
      <alignment horizontal="justify" vertical="center"/>
      <protection hidden="1"/>
    </xf>
    <xf numFmtId="168" fontId="3" fillId="42" borderId="0">
      <alignment horizontal="center" vertical="center" wrapText="1"/>
      <protection hidden="1"/>
    </xf>
    <xf numFmtId="168" fontId="3" fillId="43" borderId="0">
      <alignment horizontal="center" vertical="center" wrapText="1"/>
      <protection hidden="1"/>
    </xf>
    <xf numFmtId="164" fontId="4" fillId="44" borderId="0">
      <alignment horizontal="justify" vertical="center" wrapText="1"/>
      <protection hidden="1"/>
    </xf>
    <xf numFmtId="164" fontId="4" fillId="45" borderId="0">
      <alignment horizontal="justify" vertical="center" wrapText="1"/>
      <protection locked="0" hidden="1"/>
    </xf>
    <xf numFmtId="164" fontId="4" fillId="46" borderId="0">
      <alignment horizontal="justify" vertical="center" wrapText="1"/>
      <protection hidden="1"/>
    </xf>
    <xf numFmtId="168" fontId="1" fillId="47" borderId="0">
      <alignment horizontal="left" vertical="center"/>
      <protection locked="0" hidden="1"/>
    </xf>
    <xf numFmtId="168" fontId="3" fillId="48" borderId="0">
      <alignment horizontal="left" vertical="center" wrapText="1"/>
      <protection locked="0" hidden="1"/>
    </xf>
    <xf numFmtId="168" fontId="4" fillId="49" borderId="0">
      <alignment horizontal="justify" vertical="center" wrapText="1"/>
      <protection hidden="1"/>
    </xf>
    <xf numFmtId="168" fontId="4" fillId="50" borderId="0">
      <alignment horizontal="justify" vertical="center" wrapText="1"/>
      <protection hidden="1"/>
    </xf>
    <xf numFmtId="168" fontId="4" fillId="51" borderId="0">
      <alignment horizontal="justify" vertical="center" wrapText="1"/>
      <protection hidden="1"/>
    </xf>
    <xf numFmtId="168" fontId="4" fillId="52" borderId="0">
      <alignment horizontal="justify" vertical="center"/>
      <protection hidden="1"/>
    </xf>
    <xf numFmtId="168" fontId="4" fillId="53" borderId="0">
      <alignment horizontal="center" vertical="center" wrapText="1"/>
      <protection hidden="1"/>
    </xf>
    <xf numFmtId="168" fontId="4" fillId="54" borderId="0">
      <alignment horizontal="justify" vertical="center" wrapText="1"/>
      <protection hidden="1"/>
    </xf>
    <xf numFmtId="168" fontId="4" fillId="55" borderId="0">
      <alignment horizontal="justify" vertical="center" wrapText="1"/>
      <protection hidden="1"/>
    </xf>
    <xf numFmtId="168" fontId="4" fillId="56" borderId="0">
      <alignment horizontal="justify" vertical="center" wrapText="1"/>
      <protection hidden="1"/>
    </xf>
    <xf numFmtId="168" fontId="4" fillId="57" borderId="0">
      <alignment horizontal="justify" vertical="center" wrapText="1"/>
      <protection hidden="1"/>
    </xf>
    <xf numFmtId="168" fontId="3" fillId="58" borderId="0">
      <alignment horizontal="justify" vertical="center"/>
      <protection hidden="1"/>
    </xf>
    <xf numFmtId="168" fontId="3" fillId="59" borderId="0">
      <alignment horizontal="center" vertical="center" wrapText="1"/>
      <protection hidden="1"/>
    </xf>
    <xf numFmtId="168" fontId="31" fillId="64" borderId="0">
      <alignment horizontal="center" vertical="center" wrapText="1"/>
      <protection hidden="1"/>
    </xf>
    <xf numFmtId="168" fontId="3" fillId="65" borderId="0">
      <alignment horizontal="center" vertical="center" wrapText="1"/>
      <protection hidden="1"/>
    </xf>
  </cellStyleXfs>
  <cellXfs count="534">
    <xf numFmtId="168" fontId="0" fillId="0" borderId="0" xfId="0">
      <alignment vertical="center"/>
      <protection hidden="1"/>
    </xf>
    <xf numFmtId="168" fontId="3" fillId="0" borderId="0" xfId="0" applyFont="1" applyAlignment="1">
      <alignment horizontal="justify" vertical="center" wrapText="1"/>
      <protection hidden="1"/>
    </xf>
    <xf numFmtId="164" fontId="3" fillId="0" borderId="5" xfId="0" applyNumberFormat="1" applyFont="1" applyBorder="1" applyAlignment="1" applyProtection="1">
      <alignment vertical="center" wrapText="1"/>
      <protection locked="0"/>
    </xf>
    <xf numFmtId="4" fontId="3" fillId="0" borderId="5" xfId="2" applyNumberFormat="1" applyFont="1" applyFill="1" applyBorder="1" applyAlignment="1" applyProtection="1">
      <alignment horizontal="right" vertical="center" wrapText="1" readingOrder="1"/>
      <protection locked="0"/>
    </xf>
    <xf numFmtId="4" fontId="3" fillId="0" borderId="2" xfId="2" applyNumberFormat="1" applyFont="1" applyFill="1" applyBorder="1" applyAlignment="1" applyProtection="1">
      <alignment horizontal="right" vertical="center" wrapText="1" readingOrder="1"/>
      <protection locked="0"/>
    </xf>
    <xf numFmtId="164" fontId="3" fillId="0" borderId="2" xfId="0" applyNumberFormat="1" applyFont="1" applyBorder="1" applyAlignment="1" applyProtection="1">
      <alignment vertical="center" wrapText="1"/>
      <protection locked="0"/>
    </xf>
    <xf numFmtId="168" fontId="4" fillId="60" borderId="0" xfId="0" applyFont="1" applyFill="1" applyAlignment="1">
      <alignment vertical="center" wrapText="1"/>
      <protection hidden="1"/>
    </xf>
    <xf numFmtId="168" fontId="3" fillId="60" borderId="0" xfId="0" applyFont="1" applyFill="1" applyAlignment="1" applyProtection="1">
      <alignment vertical="center" wrapText="1"/>
      <protection locked="0"/>
    </xf>
    <xf numFmtId="168" fontId="3" fillId="0" borderId="0" xfId="0" applyFont="1" applyAlignment="1" applyProtection="1">
      <alignment vertical="center" wrapText="1"/>
      <protection locked="0"/>
    </xf>
    <xf numFmtId="168" fontId="3" fillId="0" borderId="0" xfId="0" applyFont="1" applyAlignment="1">
      <alignment horizontal="justify" vertical="top" wrapText="1"/>
      <protection hidden="1"/>
    </xf>
    <xf numFmtId="10" fontId="3" fillId="0" borderId="0" xfId="0" applyNumberFormat="1" applyFont="1" applyAlignment="1">
      <alignment horizontal="center" vertical="center" wrapText="1"/>
      <protection hidden="1"/>
    </xf>
    <xf numFmtId="174" fontId="3" fillId="0" borderId="5" xfId="0" applyNumberFormat="1" applyFont="1" applyBorder="1" applyAlignment="1" applyProtection="1">
      <alignment horizontal="center" vertical="center" wrapText="1"/>
      <protection locked="0"/>
    </xf>
    <xf numFmtId="175" fontId="3" fillId="0" borderId="0" xfId="3" applyNumberFormat="1" applyFont="1" applyBorder="1" applyAlignment="1" applyProtection="1">
      <alignment horizontal="right" vertical="center" wrapText="1"/>
      <protection locked="0"/>
    </xf>
    <xf numFmtId="174" fontId="3" fillId="0" borderId="5" xfId="0" applyNumberFormat="1" applyFont="1" applyBorder="1" applyAlignment="1" applyProtection="1">
      <alignment horizontal="left" vertical="center" wrapText="1"/>
      <protection locked="0"/>
    </xf>
    <xf numFmtId="168" fontId="3" fillId="0" borderId="5" xfId="0" applyFont="1" applyBorder="1" applyAlignment="1" applyProtection="1">
      <alignment vertical="center" wrapText="1"/>
      <protection locked="0"/>
    </xf>
    <xf numFmtId="164" fontId="3" fillId="0" borderId="0" xfId="0" applyNumberFormat="1" applyFont="1" applyAlignment="1" applyProtection="1">
      <alignment vertical="center" wrapText="1"/>
      <protection locked="0"/>
    </xf>
    <xf numFmtId="168" fontId="3" fillId="0" borderId="2" xfId="0" applyFont="1" applyBorder="1" applyAlignment="1" applyProtection="1">
      <alignment vertical="center" wrapText="1"/>
      <protection locked="0"/>
    </xf>
    <xf numFmtId="168" fontId="3" fillId="0" borderId="5" xfId="0" applyFont="1" applyBorder="1" applyAlignment="1" applyProtection="1">
      <alignment horizontal="left" vertical="center" wrapText="1"/>
      <protection locked="0"/>
    </xf>
    <xf numFmtId="168" fontId="3" fillId="0" borderId="2" xfId="0" applyFont="1" applyBorder="1" applyAlignment="1" applyProtection="1">
      <alignment horizontal="right" vertical="center" wrapText="1" indent="3"/>
      <protection locked="0"/>
    </xf>
    <xf numFmtId="168" fontId="3" fillId="0" borderId="8" xfId="0" applyFont="1" applyBorder="1" applyAlignment="1">
      <alignment horizontal="justify" vertical="center" wrapText="1"/>
      <protection hidden="1"/>
    </xf>
    <xf numFmtId="168" fontId="0" fillId="0" borderId="0" xfId="0" applyAlignment="1">
      <alignment horizontal="justify" vertical="center" wrapText="1"/>
      <protection hidden="1"/>
    </xf>
    <xf numFmtId="170" fontId="0" fillId="0" borderId="0" xfId="0" applyNumberFormat="1" applyAlignment="1">
      <alignment horizontal="right" vertical="center" wrapText="1" readingOrder="1"/>
      <protection hidden="1"/>
    </xf>
    <xf numFmtId="171" fontId="0" fillId="0" borderId="0" xfId="0" applyNumberFormat="1" applyAlignment="1">
      <alignment horizontal="right" vertical="center" wrapText="1" readingOrder="1"/>
      <protection hidden="1"/>
    </xf>
    <xf numFmtId="172" fontId="0" fillId="0" borderId="0" xfId="0" applyNumberFormat="1" applyAlignment="1">
      <alignment horizontal="right" vertical="center" wrapText="1" readingOrder="1"/>
      <protection hidden="1"/>
    </xf>
    <xf numFmtId="168" fontId="0" fillId="0" borderId="0" xfId="0" applyAlignment="1">
      <alignment horizontal="right" vertical="center" wrapText="1" readingOrder="1"/>
      <protection hidden="1"/>
    </xf>
    <xf numFmtId="1" fontId="0" fillId="0" borderId="13" xfId="0" applyNumberFormat="1" applyBorder="1" applyAlignment="1">
      <alignment horizontal="right" vertical="center" wrapText="1"/>
      <protection hidden="1"/>
    </xf>
    <xf numFmtId="9" fontId="0" fillId="0" borderId="3" xfId="2" applyFont="1" applyFill="1" applyBorder="1" applyAlignment="1" applyProtection="1">
      <alignment horizontal="center" vertical="center" wrapText="1"/>
      <protection hidden="1"/>
    </xf>
    <xf numFmtId="4" fontId="0" fillId="0" borderId="3" xfId="0" applyNumberFormat="1" applyBorder="1" applyAlignment="1">
      <alignment horizontal="right" vertical="center" wrapText="1"/>
      <protection hidden="1"/>
    </xf>
    <xf numFmtId="10" fontId="0" fillId="0" borderId="3" xfId="2" applyNumberFormat="1" applyFont="1" applyFill="1" applyBorder="1" applyAlignment="1" applyProtection="1">
      <alignment horizontal="right" vertical="center" wrapText="1"/>
      <protection hidden="1"/>
    </xf>
    <xf numFmtId="167" fontId="0" fillId="0" borderId="3" xfId="0" applyNumberFormat="1" applyBorder="1" applyAlignment="1">
      <alignment horizontal="right" vertical="center" wrapText="1"/>
      <protection hidden="1"/>
    </xf>
    <xf numFmtId="168" fontId="0" fillId="0" borderId="0" xfId="0" applyAlignment="1">
      <protection hidden="1"/>
    </xf>
    <xf numFmtId="10" fontId="3" fillId="0" borderId="7" xfId="0" applyNumberFormat="1" applyFont="1" applyBorder="1" applyAlignment="1">
      <alignment horizontal="center" vertical="center" wrapText="1"/>
      <protection hidden="1"/>
    </xf>
    <xf numFmtId="168" fontId="3" fillId="0" borderId="0" xfId="0" applyFont="1" applyAlignment="1">
      <alignment vertical="top" wrapText="1"/>
      <protection hidden="1"/>
    </xf>
    <xf numFmtId="168" fontId="2" fillId="0" borderId="3" xfId="0" applyFont="1" applyBorder="1" applyAlignment="1">
      <alignment horizontal="center" vertical="center" wrapText="1"/>
      <protection hidden="1"/>
    </xf>
    <xf numFmtId="168" fontId="2" fillId="0" borderId="13" xfId="0" applyFont="1" applyBorder="1" applyAlignment="1">
      <alignment horizontal="center" vertical="center" wrapText="1"/>
      <protection hidden="1"/>
    </xf>
    <xf numFmtId="168" fontId="13" fillId="0" borderId="3" xfId="0" applyFont="1" applyBorder="1" applyAlignment="1">
      <alignment horizontal="center" vertical="center" wrapText="1"/>
      <protection hidden="1"/>
    </xf>
    <xf numFmtId="10" fontId="3" fillId="0" borderId="22" xfId="0" applyNumberFormat="1" applyFont="1" applyBorder="1" applyAlignment="1">
      <alignment horizontal="center" vertical="center" wrapText="1"/>
      <protection hidden="1"/>
    </xf>
    <xf numFmtId="168" fontId="4" fillId="60" borderId="0" xfId="0" applyFont="1" applyFill="1">
      <alignment vertical="center"/>
      <protection hidden="1"/>
    </xf>
    <xf numFmtId="168" fontId="4" fillId="60" borderId="0" xfId="0" applyFont="1" applyFill="1" applyAlignment="1">
      <alignment wrapText="1"/>
      <protection hidden="1"/>
    </xf>
    <xf numFmtId="168" fontId="4" fillId="60" borderId="0" xfId="0" applyFont="1" applyFill="1" applyAlignment="1">
      <alignment vertical="top" wrapText="1"/>
      <protection hidden="1"/>
    </xf>
    <xf numFmtId="168" fontId="4" fillId="60" borderId="0" xfId="0" applyFont="1" applyFill="1" applyAlignment="1">
      <alignment horizontal="justify" vertical="top" wrapText="1"/>
      <protection hidden="1"/>
    </xf>
    <xf numFmtId="168" fontId="4" fillId="60" borderId="0" xfId="0" applyFont="1" applyFill="1" applyAlignment="1" applyProtection="1">
      <alignment vertical="center" wrapText="1"/>
      <protection locked="0"/>
    </xf>
    <xf numFmtId="168" fontId="4" fillId="64" borderId="0" xfId="47" applyProtection="1">
      <alignment horizontal="justify" vertical="center" wrapText="1"/>
      <protection locked="0"/>
    </xf>
    <xf numFmtId="174" fontId="3" fillId="0" borderId="2" xfId="0" applyNumberFormat="1" applyFont="1" applyBorder="1" applyAlignment="1" applyProtection="1">
      <alignment horizontal="right" vertical="center" wrapText="1" indent="2"/>
      <protection locked="0"/>
    </xf>
    <xf numFmtId="174" fontId="3" fillId="0" borderId="5" xfId="0" applyNumberFormat="1" applyFont="1" applyBorder="1" applyAlignment="1" applyProtection="1">
      <alignment horizontal="right" vertical="center" wrapText="1" indent="2"/>
      <protection locked="0"/>
    </xf>
    <xf numFmtId="168" fontId="3" fillId="0" borderId="0" xfId="0" applyFont="1" applyAlignment="1" applyProtection="1">
      <alignment horizontal="justify" vertical="center" wrapText="1"/>
      <protection locked="0"/>
    </xf>
    <xf numFmtId="168" fontId="3" fillId="43" borderId="0" xfId="0" applyFont="1" applyFill="1" applyAlignment="1" applyProtection="1">
      <alignment horizontal="center" vertical="center" wrapText="1"/>
      <protection locked="0"/>
    </xf>
    <xf numFmtId="9" fontId="3" fillId="0" borderId="0" xfId="2" applyFont="1" applyAlignment="1" applyProtection="1">
      <alignment vertical="center" wrapText="1"/>
      <protection locked="0"/>
    </xf>
    <xf numFmtId="9" fontId="3" fillId="0" borderId="0" xfId="0" applyNumberFormat="1" applyFont="1" applyAlignment="1" applyProtection="1">
      <alignment vertical="center" wrapText="1"/>
      <protection locked="0"/>
    </xf>
    <xf numFmtId="10" fontId="3" fillId="0" borderId="0" xfId="2" applyNumberFormat="1" applyFont="1" applyBorder="1" applyAlignment="1" applyProtection="1">
      <alignment vertical="center" wrapText="1"/>
      <protection locked="0"/>
    </xf>
    <xf numFmtId="43" fontId="3" fillId="0" borderId="0" xfId="1" applyFont="1" applyAlignment="1" applyProtection="1">
      <alignment vertical="center" wrapText="1"/>
      <protection locked="0"/>
    </xf>
    <xf numFmtId="168" fontId="3" fillId="43" borderId="0" xfId="0" applyFont="1" applyFill="1" applyAlignment="1" applyProtection="1">
      <alignment vertical="center" wrapText="1"/>
      <protection locked="0"/>
    </xf>
    <xf numFmtId="10" fontId="3" fillId="0" borderId="0" xfId="2" applyNumberFormat="1" applyFont="1" applyBorder="1" applyAlignment="1" applyProtection="1">
      <alignment horizontal="right" vertical="center" wrapText="1"/>
      <protection locked="0"/>
    </xf>
    <xf numFmtId="165" fontId="3" fillId="0" borderId="0" xfId="1" applyNumberFormat="1" applyFont="1" applyBorder="1" applyAlignment="1" applyProtection="1">
      <alignment horizontal="right" vertical="center" wrapText="1"/>
      <protection locked="0"/>
    </xf>
    <xf numFmtId="174" fontId="4" fillId="60" borderId="0" xfId="0" applyNumberFormat="1" applyFont="1" applyFill="1" applyAlignment="1" applyProtection="1">
      <alignment vertical="center" wrapText="1"/>
      <protection locked="0"/>
    </xf>
    <xf numFmtId="166" fontId="3" fillId="0" borderId="0" xfId="0" applyNumberFormat="1" applyFont="1" applyAlignment="1" applyProtection="1">
      <alignment horizontal="right" vertical="center" wrapText="1"/>
      <protection locked="0"/>
    </xf>
    <xf numFmtId="10" fontId="3" fillId="0" borderId="0" xfId="2" applyNumberFormat="1" applyFont="1" applyFill="1" applyBorder="1" applyAlignment="1" applyProtection="1">
      <alignment horizontal="right" vertical="center" wrapText="1"/>
      <protection locked="0"/>
    </xf>
    <xf numFmtId="168" fontId="8" fillId="0" borderId="0" xfId="0" applyFont="1" applyAlignment="1" applyProtection="1">
      <alignment vertical="center" wrapText="1"/>
      <protection locked="0"/>
    </xf>
    <xf numFmtId="168" fontId="3" fillId="0" borderId="0" xfId="0" applyFont="1" applyAlignment="1" applyProtection="1">
      <alignment horizontal="left" vertical="center" wrapText="1"/>
      <protection locked="0"/>
    </xf>
    <xf numFmtId="168" fontId="3" fillId="43" borderId="0" xfId="0" applyFont="1" applyFill="1" applyAlignment="1" applyProtection="1">
      <alignment horizontal="center" vertical="center" wrapText="1" readingOrder="1"/>
      <protection locked="0"/>
    </xf>
    <xf numFmtId="168" fontId="3" fillId="0" borderId="0" xfId="0" applyFont="1" applyAlignment="1" applyProtection="1">
      <alignment horizontal="center" vertical="top" wrapText="1" readingOrder="1"/>
      <protection locked="0"/>
    </xf>
    <xf numFmtId="168" fontId="3" fillId="0" borderId="5" xfId="0" applyFont="1" applyBorder="1" applyAlignment="1" applyProtection="1">
      <alignment horizontal="center" vertical="top" wrapText="1" readingOrder="1"/>
      <protection locked="0"/>
    </xf>
    <xf numFmtId="168" fontId="3" fillId="0" borderId="17" xfId="0" applyFont="1" applyBorder="1" applyAlignment="1" applyProtection="1">
      <alignment horizontal="center" vertical="top" wrapText="1" readingOrder="1"/>
      <protection locked="0"/>
    </xf>
    <xf numFmtId="168" fontId="3" fillId="0" borderId="0" xfId="0" applyFont="1" applyAlignment="1" applyProtection="1">
      <alignment horizontal="right" vertical="center" wrapText="1" readingOrder="1"/>
      <protection locked="0"/>
    </xf>
    <xf numFmtId="2" fontId="3" fillId="0" borderId="0" xfId="0" applyNumberFormat="1" applyFont="1" applyAlignment="1" applyProtection="1">
      <alignment vertical="center" wrapText="1"/>
      <protection locked="0"/>
    </xf>
    <xf numFmtId="168" fontId="3" fillId="0" borderId="0" xfId="0" applyFont="1" applyAlignment="1" applyProtection="1">
      <alignment horizontal="right" vertical="center" wrapText="1" indent="3"/>
      <protection locked="0"/>
    </xf>
    <xf numFmtId="168" fontId="2" fillId="0" borderId="0" xfId="0" applyFont="1" applyAlignment="1" applyProtection="1">
      <alignment vertical="center" wrapText="1"/>
      <protection locked="0"/>
    </xf>
    <xf numFmtId="168" fontId="4" fillId="64" borderId="0" xfId="47">
      <alignment horizontal="justify" vertical="center" wrapText="1"/>
      <protection hidden="1"/>
    </xf>
    <xf numFmtId="168" fontId="0" fillId="0" borderId="0" xfId="0" applyProtection="1">
      <alignment vertical="center"/>
      <protection locked="0"/>
    </xf>
    <xf numFmtId="168" fontId="0" fillId="0" borderId="2" xfId="0" applyBorder="1" applyProtection="1">
      <alignment vertical="center"/>
      <protection locked="0"/>
    </xf>
    <xf numFmtId="176" fontId="3" fillId="0" borderId="2" xfId="0" applyNumberFormat="1" applyFont="1" applyBorder="1" applyAlignment="1" applyProtection="1">
      <alignment vertical="center" wrapText="1"/>
      <protection locked="0"/>
    </xf>
    <xf numFmtId="168" fontId="3" fillId="64" borderId="0" xfId="47" applyFont="1">
      <alignment horizontal="justify" vertical="center" wrapText="1"/>
      <protection hidden="1"/>
    </xf>
    <xf numFmtId="10" fontId="20" fillId="0" borderId="30" xfId="2" applyNumberFormat="1" applyFont="1" applyBorder="1" applyAlignment="1" applyProtection="1">
      <alignment horizontal="right" vertical="center" wrapText="1" readingOrder="1"/>
      <protection hidden="1"/>
    </xf>
    <xf numFmtId="10" fontId="16" fillId="60" borderId="0" xfId="2" applyNumberFormat="1" applyFont="1" applyFill="1" applyBorder="1" applyAlignment="1" applyProtection="1">
      <alignment horizontal="right" vertical="center" wrapText="1" readingOrder="1"/>
      <protection hidden="1"/>
    </xf>
    <xf numFmtId="10" fontId="17" fillId="60" borderId="0" xfId="2" applyNumberFormat="1" applyFont="1" applyFill="1" applyBorder="1" applyAlignment="1" applyProtection="1">
      <alignment horizontal="right" vertical="center" wrapText="1" readingOrder="1"/>
      <protection hidden="1"/>
    </xf>
    <xf numFmtId="168" fontId="4" fillId="38" borderId="0" xfId="48">
      <alignment horizontal="justify" vertical="center" wrapText="1"/>
      <protection hidden="1"/>
    </xf>
    <xf numFmtId="168" fontId="4" fillId="60" borderId="0" xfId="47" applyFill="1">
      <alignment horizontal="justify" vertical="center" wrapText="1"/>
      <protection hidden="1"/>
    </xf>
    <xf numFmtId="168" fontId="24" fillId="0" borderId="0" xfId="0" applyFont="1" applyAlignment="1">
      <alignment horizontal="right" wrapText="1" indent="1" readingOrder="1"/>
      <protection hidden="1"/>
    </xf>
    <xf numFmtId="168" fontId="25" fillId="0" borderId="0" xfId="0" applyFont="1" applyAlignment="1">
      <alignment horizontal="right" wrapText="1" indent="1" readingOrder="1"/>
      <protection hidden="1"/>
    </xf>
    <xf numFmtId="168" fontId="24" fillId="0" borderId="0" xfId="0" applyFont="1" applyAlignment="1">
      <alignment horizontal="center" wrapText="1" readingOrder="1"/>
      <protection hidden="1"/>
    </xf>
    <xf numFmtId="168" fontId="26" fillId="0" borderId="0" xfId="0" applyFont="1" applyAlignment="1">
      <alignment horizontal="center" wrapText="1" readingOrder="1"/>
      <protection hidden="1"/>
    </xf>
    <xf numFmtId="168" fontId="24" fillId="0" borderId="2" xfId="0" applyFont="1" applyBorder="1" applyAlignment="1">
      <alignment horizontal="right" wrapText="1" indent="1" readingOrder="1"/>
      <protection hidden="1"/>
    </xf>
    <xf numFmtId="9" fontId="24" fillId="0" borderId="2" xfId="2" applyFont="1" applyBorder="1" applyAlignment="1" applyProtection="1">
      <alignment horizontal="right" wrapText="1" indent="1" readingOrder="1"/>
      <protection hidden="1"/>
    </xf>
    <xf numFmtId="9" fontId="24" fillId="0" borderId="0" xfId="2" applyFont="1" applyBorder="1" applyAlignment="1" applyProtection="1">
      <alignment horizontal="right" wrapText="1" indent="1" readingOrder="1"/>
      <protection hidden="1"/>
    </xf>
    <xf numFmtId="168" fontId="24" fillId="0" borderId="5" xfId="0" applyFont="1" applyBorder="1" applyAlignment="1">
      <alignment horizontal="right" wrapText="1" indent="1" readingOrder="1"/>
      <protection hidden="1"/>
    </xf>
    <xf numFmtId="9" fontId="24" fillId="0" borderId="5" xfId="2" applyFont="1" applyBorder="1" applyAlignment="1" applyProtection="1">
      <alignment horizontal="right" wrapText="1" indent="1" readingOrder="1"/>
      <protection hidden="1"/>
    </xf>
    <xf numFmtId="168" fontId="27" fillId="0" borderId="0" xfId="0" applyFont="1" applyAlignment="1">
      <alignment horizontal="right" wrapText="1" indent="1" readingOrder="1"/>
      <protection hidden="1"/>
    </xf>
    <xf numFmtId="168" fontId="24" fillId="0" borderId="0" xfId="0" applyFont="1" applyAlignment="1">
      <alignment horizontal="left" wrapText="1" readingOrder="1"/>
      <protection hidden="1"/>
    </xf>
    <xf numFmtId="168" fontId="24" fillId="0" borderId="0" xfId="0" applyFont="1" applyAlignment="1">
      <alignment wrapText="1" readingOrder="1"/>
      <protection hidden="1"/>
    </xf>
    <xf numFmtId="168" fontId="24" fillId="0" borderId="17" xfId="0" applyFont="1" applyBorder="1" applyAlignment="1">
      <alignment horizontal="left" wrapText="1" readingOrder="1"/>
      <protection hidden="1"/>
    </xf>
    <xf numFmtId="168" fontId="24" fillId="0" borderId="17" xfId="0" applyFont="1" applyBorder="1" applyAlignment="1">
      <alignment horizontal="right" wrapText="1" indent="1" readingOrder="1"/>
      <protection hidden="1"/>
    </xf>
    <xf numFmtId="168" fontId="24" fillId="0" borderId="2" xfId="0" applyFont="1" applyBorder="1" applyAlignment="1">
      <alignment horizontal="left" wrapText="1" readingOrder="1"/>
      <protection hidden="1"/>
    </xf>
    <xf numFmtId="168" fontId="24" fillId="62" borderId="0" xfId="0" applyFont="1" applyFill="1" applyAlignment="1">
      <alignment horizontal="right" wrapText="1" indent="1" readingOrder="1"/>
      <protection hidden="1"/>
    </xf>
    <xf numFmtId="168" fontId="24" fillId="62" borderId="2" xfId="0" applyFont="1" applyFill="1" applyBorder="1" applyAlignment="1">
      <alignment horizontal="right" wrapText="1" indent="1" readingOrder="1"/>
      <protection hidden="1"/>
    </xf>
    <xf numFmtId="168" fontId="26" fillId="0" borderId="2" xfId="0" applyFont="1" applyBorder="1" applyAlignment="1">
      <alignment horizontal="center" wrapText="1" readingOrder="1"/>
      <protection hidden="1"/>
    </xf>
    <xf numFmtId="168" fontId="4" fillId="0" borderId="0" xfId="0" applyFont="1" applyAlignment="1">
      <alignment horizontal="right" vertical="center" wrapText="1" readingOrder="1"/>
      <protection hidden="1"/>
    </xf>
    <xf numFmtId="168" fontId="2" fillId="0" borderId="0" xfId="0" applyFont="1" applyAlignment="1">
      <alignment horizontal="left" vertical="center" wrapText="1" readingOrder="1"/>
      <protection hidden="1"/>
    </xf>
    <xf numFmtId="168" fontId="3" fillId="0" borderId="0" xfId="0" applyFont="1" applyAlignment="1">
      <alignment horizontal="right" vertical="center" wrapText="1" readingOrder="1"/>
      <protection hidden="1"/>
    </xf>
    <xf numFmtId="168" fontId="3" fillId="0" borderId="0" xfId="0" applyFont="1" applyAlignment="1">
      <alignment horizontal="justify" vertical="center" wrapText="1" readingOrder="1"/>
      <protection hidden="1"/>
    </xf>
    <xf numFmtId="168" fontId="5" fillId="38" borderId="0" xfId="48" applyFont="1" applyAlignment="1">
      <alignment horizontal="center" vertical="center" wrapText="1"/>
      <protection hidden="1"/>
    </xf>
    <xf numFmtId="168" fontId="3" fillId="0" borderId="0" xfId="0" applyFont="1" applyAlignment="1">
      <alignment horizontal="left" vertical="center" wrapText="1" readingOrder="1"/>
      <protection hidden="1"/>
    </xf>
    <xf numFmtId="168" fontId="3" fillId="43" borderId="0" xfId="53" applyAlignment="1">
      <alignment horizontal="left" vertical="center" wrapText="1"/>
      <protection hidden="1"/>
    </xf>
    <xf numFmtId="168" fontId="3" fillId="43" borderId="0" xfId="53" applyAlignment="1">
      <alignment horizontal="right" vertical="center" wrapText="1"/>
      <protection hidden="1"/>
    </xf>
    <xf numFmtId="168" fontId="3" fillId="43" borderId="2" xfId="53" applyBorder="1" applyAlignment="1">
      <alignment horizontal="left" vertical="center" wrapText="1"/>
      <protection hidden="1"/>
    </xf>
    <xf numFmtId="168" fontId="3" fillId="43" borderId="2" xfId="53" applyBorder="1" applyAlignment="1">
      <alignment horizontal="right" vertical="center" wrapText="1"/>
      <protection hidden="1"/>
    </xf>
    <xf numFmtId="168" fontId="3" fillId="0" borderId="0" xfId="0" applyFont="1" applyAlignment="1">
      <alignment horizontal="left" wrapText="1" readingOrder="1"/>
      <protection hidden="1"/>
    </xf>
    <xf numFmtId="168" fontId="3" fillId="0" borderId="0" xfId="0" applyFont="1" applyAlignment="1">
      <alignment horizontal="right" wrapText="1" readingOrder="1"/>
      <protection hidden="1"/>
    </xf>
    <xf numFmtId="168" fontId="3" fillId="0" borderId="2" xfId="0" applyFont="1" applyBorder="1" applyAlignment="1">
      <alignment horizontal="left" vertical="center" wrapText="1" readingOrder="1"/>
      <protection hidden="1"/>
    </xf>
    <xf numFmtId="168" fontId="3" fillId="0" borderId="2" xfId="0" applyFont="1" applyBorder="1" applyAlignment="1">
      <alignment horizontal="right" vertical="center" wrapText="1" readingOrder="1"/>
      <protection hidden="1"/>
    </xf>
    <xf numFmtId="168" fontId="2" fillId="0" borderId="1" xfId="0" applyFont="1" applyBorder="1" applyAlignment="1">
      <alignment horizontal="center" vertical="center" wrapText="1" readingOrder="1"/>
      <protection hidden="1"/>
    </xf>
    <xf numFmtId="177" fontId="3" fillId="0" borderId="0" xfId="0" applyNumberFormat="1" applyFont="1" applyAlignment="1">
      <alignment vertical="center" wrapText="1" readingOrder="1"/>
      <protection hidden="1"/>
    </xf>
    <xf numFmtId="9" fontId="3" fillId="0" borderId="0" xfId="2" applyFont="1" applyAlignment="1" applyProtection="1">
      <alignment horizontal="right" vertical="center" wrapText="1" readingOrder="1"/>
      <protection hidden="1"/>
    </xf>
    <xf numFmtId="168" fontId="3" fillId="0" borderId="5" xfId="0" applyFont="1" applyBorder="1" applyAlignment="1">
      <alignment horizontal="right" vertical="center" wrapText="1" readingOrder="1"/>
      <protection hidden="1"/>
    </xf>
    <xf numFmtId="9" fontId="3" fillId="0" borderId="5" xfId="2" applyFont="1" applyBorder="1" applyAlignment="1" applyProtection="1">
      <alignment horizontal="right" vertical="center" wrapText="1" readingOrder="1"/>
      <protection hidden="1"/>
    </xf>
    <xf numFmtId="168" fontId="3" fillId="0" borderId="0" xfId="0" applyFont="1" applyAlignment="1">
      <alignment horizontal="center" vertical="center" wrapText="1" readingOrder="1"/>
      <protection hidden="1"/>
    </xf>
    <xf numFmtId="168" fontId="3" fillId="0" borderId="17" xfId="0" applyFont="1" applyBorder="1" applyAlignment="1">
      <alignment horizontal="right" vertical="center" wrapText="1" readingOrder="1"/>
      <protection hidden="1"/>
    </xf>
    <xf numFmtId="168" fontId="3" fillId="62" borderId="2" xfId="0" applyFont="1" applyFill="1" applyBorder="1" applyAlignment="1">
      <alignment horizontal="right" vertical="center" wrapText="1" readingOrder="1"/>
      <protection hidden="1"/>
    </xf>
    <xf numFmtId="10" fontId="4" fillId="60" borderId="0" xfId="2" applyNumberFormat="1" applyFont="1" applyFill="1" applyBorder="1" applyAlignment="1" applyProtection="1">
      <alignment horizontal="center" vertical="center" wrapText="1"/>
      <protection hidden="1"/>
    </xf>
    <xf numFmtId="10" fontId="4" fillId="60" borderId="0" xfId="2" applyNumberFormat="1" applyFont="1" applyFill="1" applyBorder="1" applyAlignment="1" applyProtection="1">
      <alignment vertical="center" wrapText="1"/>
      <protection hidden="1"/>
    </xf>
    <xf numFmtId="168" fontId="2" fillId="0" borderId="2" xfId="0" applyFont="1" applyBorder="1" applyAlignment="1">
      <alignment horizontal="center" vertical="center" wrapText="1" readingOrder="1"/>
      <protection hidden="1"/>
    </xf>
    <xf numFmtId="168" fontId="17" fillId="63" borderId="2" xfId="0" applyFont="1" applyFill="1" applyBorder="1" applyAlignment="1" applyProtection="1">
      <alignment horizontal="right" vertical="center" wrapText="1" readingOrder="1"/>
      <protection locked="0"/>
    </xf>
    <xf numFmtId="10" fontId="17" fillId="0" borderId="2" xfId="2" applyNumberFormat="1" applyFont="1" applyBorder="1" applyAlignment="1" applyProtection="1">
      <alignment horizontal="right" vertical="center" wrapText="1" readingOrder="1"/>
      <protection hidden="1"/>
    </xf>
    <xf numFmtId="10" fontId="17" fillId="0" borderId="0" xfId="2" applyNumberFormat="1" applyFont="1" applyAlignment="1" applyProtection="1">
      <alignment horizontal="center" vertical="center" wrapText="1" readingOrder="1"/>
      <protection hidden="1"/>
    </xf>
    <xf numFmtId="10" fontId="17" fillId="0" borderId="5" xfId="2" applyNumberFormat="1" applyFont="1" applyBorder="1" applyAlignment="1" applyProtection="1">
      <alignment horizontal="center" vertical="center" wrapText="1" readingOrder="1"/>
      <protection hidden="1"/>
    </xf>
    <xf numFmtId="168" fontId="31" fillId="64" borderId="0" xfId="70">
      <alignment horizontal="center" vertical="center" wrapText="1"/>
      <protection hidden="1"/>
    </xf>
    <xf numFmtId="168" fontId="3" fillId="0" borderId="2" xfId="0" applyFont="1" applyBorder="1" applyAlignment="1">
      <alignment horizontal="center" vertical="center" wrapText="1" readingOrder="1"/>
      <protection hidden="1"/>
    </xf>
    <xf numFmtId="168" fontId="2" fillId="0" borderId="2" xfId="0" quotePrefix="1" applyFont="1" applyBorder="1" applyAlignment="1">
      <alignment horizontal="center" vertical="center" wrapText="1" readingOrder="1"/>
      <protection hidden="1"/>
    </xf>
    <xf numFmtId="174" fontId="3" fillId="0" borderId="5" xfId="0" applyNumberFormat="1" applyFont="1" applyBorder="1" applyAlignment="1">
      <alignment horizontal="center" vertical="center" wrapText="1" readingOrder="1"/>
      <protection hidden="1"/>
    </xf>
    <xf numFmtId="168" fontId="3" fillId="0" borderId="5" xfId="0" applyFont="1" applyBorder="1" applyAlignment="1">
      <alignment horizontal="center" vertical="center" wrapText="1" readingOrder="1"/>
      <protection hidden="1"/>
    </xf>
    <xf numFmtId="9" fontId="3" fillId="0" borderId="5" xfId="2" applyFont="1" applyBorder="1" applyAlignment="1" applyProtection="1">
      <alignment horizontal="center" vertical="center" wrapText="1" readingOrder="1"/>
      <protection hidden="1"/>
    </xf>
    <xf numFmtId="174" fontId="3" fillId="0" borderId="1" xfId="0" applyNumberFormat="1" applyFont="1" applyBorder="1" applyAlignment="1">
      <alignment horizontal="center" vertical="center" wrapText="1" readingOrder="1"/>
      <protection hidden="1"/>
    </xf>
    <xf numFmtId="168" fontId="0" fillId="0" borderId="5" xfId="0" applyBorder="1" applyProtection="1">
      <alignment vertical="center"/>
      <protection locked="0"/>
    </xf>
    <xf numFmtId="168" fontId="2" fillId="0" borderId="23" xfId="0" applyFont="1" applyBorder="1" applyAlignment="1">
      <alignment horizontal="right" vertical="top" wrapText="1" readingOrder="1"/>
      <protection hidden="1"/>
    </xf>
    <xf numFmtId="168" fontId="2" fillId="0" borderId="28" xfId="0" applyFont="1" applyBorder="1" applyAlignment="1">
      <alignment horizontal="right" vertical="top" wrapText="1" readingOrder="1"/>
      <protection hidden="1"/>
    </xf>
    <xf numFmtId="168" fontId="3" fillId="43" borderId="0" xfId="53" applyProtection="1">
      <alignment horizontal="center" vertical="center" wrapText="1"/>
      <protection locked="0"/>
    </xf>
    <xf numFmtId="168" fontId="5" fillId="40" borderId="0" xfId="50" applyAlignment="1" applyProtection="1">
      <alignment horizontal="center" vertical="center" wrapText="1"/>
      <protection locked="0"/>
    </xf>
    <xf numFmtId="174" fontId="13" fillId="0" borderId="0" xfId="0" applyNumberFormat="1" applyFont="1" applyProtection="1">
      <alignment vertical="center"/>
      <protection locked="0"/>
    </xf>
    <xf numFmtId="168" fontId="0" fillId="0" borderId="5" xfId="0" applyBorder="1" applyAlignment="1" applyProtection="1">
      <alignment horizontal="right" vertical="center" indent="60"/>
      <protection locked="0"/>
    </xf>
    <xf numFmtId="168" fontId="3" fillId="42" borderId="0" xfId="52" applyProtection="1">
      <alignment horizontal="center" vertical="center" wrapText="1"/>
      <protection locked="0"/>
    </xf>
    <xf numFmtId="168" fontId="4" fillId="0" borderId="0" xfId="0" applyFont="1" applyAlignment="1" applyProtection="1">
      <alignment vertical="center" wrapText="1"/>
      <protection locked="0"/>
    </xf>
    <xf numFmtId="168" fontId="0" fillId="0" borderId="5" xfId="0" applyBorder="1" applyAlignment="1" applyProtection="1">
      <alignment horizontal="right" vertical="center" indent="1"/>
      <protection locked="0"/>
    </xf>
    <xf numFmtId="168" fontId="3" fillId="0" borderId="0" xfId="0" applyFont="1" applyAlignment="1" applyProtection="1">
      <alignment horizontal="distributed" wrapText="1"/>
      <protection locked="0"/>
    </xf>
    <xf numFmtId="170" fontId="3" fillId="60" borderId="0" xfId="0" applyNumberFormat="1" applyFont="1" applyFill="1" applyAlignment="1" applyProtection="1">
      <alignment horizontal="left" vertical="center" wrapText="1" indent="3"/>
      <protection locked="0"/>
    </xf>
    <xf numFmtId="168" fontId="0" fillId="0" borderId="5" xfId="0" applyBorder="1" applyProtection="1">
      <alignment vertical="center"/>
      <protection locked="0"/>
    </xf>
    <xf numFmtId="168" fontId="5" fillId="40" borderId="0" xfId="50" applyAlignment="1" applyProtection="1">
      <alignment horizontal="center" vertical="center" wrapText="1"/>
      <protection locked="0"/>
    </xf>
    <xf numFmtId="168" fontId="5" fillId="38" borderId="0" xfId="48" applyFont="1" applyAlignment="1" applyProtection="1">
      <alignment horizontal="center" vertical="center" wrapText="1"/>
      <protection locked="0"/>
    </xf>
    <xf numFmtId="164" fontId="3" fillId="0" borderId="2" xfId="0" applyNumberFormat="1" applyFont="1" applyBorder="1" applyAlignment="1" applyProtection="1">
      <alignment vertical="center" wrapText="1"/>
      <protection locked="0"/>
    </xf>
    <xf numFmtId="168" fontId="3" fillId="0" borderId="2" xfId="0" applyFont="1" applyBorder="1" applyAlignment="1" applyProtection="1">
      <alignment vertical="center" wrapText="1"/>
      <protection locked="0"/>
    </xf>
    <xf numFmtId="170" fontId="3" fillId="0" borderId="2" xfId="0" applyNumberFormat="1" applyFont="1" applyBorder="1" applyAlignment="1" applyProtection="1">
      <alignment horizontal="right" vertical="center" wrapText="1"/>
      <protection locked="0"/>
    </xf>
    <xf numFmtId="168" fontId="3" fillId="0" borderId="5" xfId="0" applyFont="1" applyBorder="1" applyAlignment="1" applyProtection="1">
      <alignment vertical="center" wrapText="1"/>
      <protection locked="0"/>
    </xf>
    <xf numFmtId="164" fontId="3" fillId="0" borderId="5" xfId="0" applyNumberFormat="1" applyFont="1" applyBorder="1" applyAlignment="1" applyProtection="1">
      <alignment vertical="center" wrapText="1"/>
      <protection locked="0"/>
    </xf>
    <xf numFmtId="10" fontId="3" fillId="0" borderId="2" xfId="2" applyNumberFormat="1" applyFont="1" applyBorder="1" applyAlignment="1" applyProtection="1">
      <alignment horizontal="right" vertical="center" wrapText="1"/>
      <protection locked="0"/>
    </xf>
    <xf numFmtId="168" fontId="3" fillId="0" borderId="5" xfId="0" applyFont="1" applyBorder="1" applyAlignment="1" applyProtection="1">
      <alignment horizontal="right" vertical="center" wrapText="1"/>
      <protection locked="0"/>
    </xf>
    <xf numFmtId="168" fontId="3" fillId="0" borderId="2" xfId="0" applyFont="1" applyBorder="1" applyAlignment="1" applyProtection="1">
      <alignment horizontal="left" vertical="center" wrapText="1"/>
      <protection locked="0"/>
    </xf>
    <xf numFmtId="164" fontId="3" fillId="0" borderId="2" xfId="0" applyNumberFormat="1" applyFont="1" applyBorder="1" applyAlignment="1" applyProtection="1">
      <alignment horizontal="right" vertical="center" wrapText="1"/>
      <protection locked="0"/>
    </xf>
    <xf numFmtId="168" fontId="3" fillId="0" borderId="2" xfId="0" applyFont="1" applyBorder="1" applyAlignment="1" applyProtection="1">
      <alignment horizontal="right" vertical="center" wrapText="1"/>
      <protection locked="0"/>
    </xf>
    <xf numFmtId="168" fontId="3" fillId="42" borderId="0" xfId="52" applyProtection="1">
      <alignment horizontal="center" vertical="center" wrapText="1"/>
      <protection locked="0"/>
    </xf>
    <xf numFmtId="168" fontId="3" fillId="0" borderId="0" xfId="0" applyFont="1" applyAlignment="1" applyProtection="1">
      <alignment vertical="center" wrapText="1"/>
      <protection locked="0"/>
    </xf>
    <xf numFmtId="168" fontId="3" fillId="0" borderId="0" xfId="0" applyFont="1" applyAlignment="1" applyProtection="1">
      <alignment horizontal="justify" vertical="center" wrapText="1"/>
      <protection locked="0"/>
    </xf>
    <xf numFmtId="174" fontId="3" fillId="0" borderId="2" xfId="0" applyNumberFormat="1" applyFont="1" applyBorder="1" applyAlignment="1" applyProtection="1">
      <alignment vertical="center" wrapText="1"/>
      <protection locked="0"/>
    </xf>
    <xf numFmtId="164" fontId="3" fillId="0" borderId="5" xfId="0" applyNumberFormat="1" applyFont="1" applyBorder="1" applyAlignment="1" applyProtection="1">
      <alignment horizontal="right" vertical="center" wrapText="1"/>
      <protection locked="0"/>
    </xf>
    <xf numFmtId="164" fontId="3" fillId="0" borderId="0" xfId="0" applyNumberFormat="1" applyFont="1" applyAlignment="1" applyProtection="1">
      <alignment horizontal="right" vertical="center" wrapText="1"/>
      <protection locked="0"/>
    </xf>
    <xf numFmtId="10" fontId="3" fillId="0" borderId="2" xfId="2" applyNumberFormat="1" applyFont="1" applyBorder="1" applyAlignment="1" applyProtection="1">
      <alignment vertical="center" wrapText="1"/>
      <protection locked="0"/>
    </xf>
    <xf numFmtId="168" fontId="3" fillId="43" borderId="0" xfId="53" applyProtection="1">
      <alignment horizontal="center" vertical="center" wrapText="1"/>
      <protection locked="0"/>
    </xf>
    <xf numFmtId="4" fontId="3" fillId="0" borderId="5" xfId="2" applyNumberFormat="1" applyFont="1" applyFill="1" applyBorder="1" applyAlignment="1" applyProtection="1">
      <alignment horizontal="right" vertical="center" wrapText="1" readingOrder="1"/>
      <protection locked="0"/>
    </xf>
    <xf numFmtId="4" fontId="3" fillId="0" borderId="2" xfId="0" applyNumberFormat="1" applyFont="1" applyBorder="1" applyAlignment="1" applyProtection="1">
      <alignment horizontal="right" vertical="center" wrapText="1"/>
      <protection locked="0"/>
    </xf>
    <xf numFmtId="168" fontId="3" fillId="43" borderId="0" xfId="0" applyFont="1" applyFill="1" applyAlignment="1" applyProtection="1">
      <alignment horizontal="center" vertical="center" wrapText="1"/>
      <protection locked="0"/>
    </xf>
    <xf numFmtId="4" fontId="3" fillId="0" borderId="0" xfId="2" applyNumberFormat="1" applyFont="1" applyFill="1" applyAlignment="1" applyProtection="1">
      <alignment horizontal="right" vertical="center" wrapText="1" readingOrder="1"/>
      <protection locked="0"/>
    </xf>
    <xf numFmtId="168" fontId="3" fillId="43" borderId="0" xfId="53" applyAlignment="1" applyProtection="1">
      <alignment horizontal="left" vertical="center" wrapText="1"/>
      <protection locked="0"/>
    </xf>
    <xf numFmtId="168" fontId="3" fillId="42" borderId="0" xfId="52" applyAlignment="1" applyProtection="1">
      <alignment horizontal="left" vertical="center" wrapText="1"/>
      <protection locked="0"/>
    </xf>
    <xf numFmtId="168" fontId="3" fillId="0" borderId="5" xfId="0" applyFont="1" applyBorder="1" applyAlignment="1" applyProtection="1">
      <alignment horizontal="center" vertical="center" wrapText="1"/>
      <protection locked="0"/>
    </xf>
    <xf numFmtId="168" fontId="3" fillId="0" borderId="0" xfId="0" applyFont="1" applyAlignment="1" applyProtection="1">
      <alignment horizontal="center" vertical="center" wrapText="1"/>
      <protection locked="0"/>
    </xf>
    <xf numFmtId="174" fontId="3" fillId="0" borderId="5" xfId="0" applyNumberFormat="1" applyFont="1" applyBorder="1" applyAlignment="1" applyProtection="1">
      <alignment horizontal="right" vertical="center" wrapText="1"/>
      <protection locked="0"/>
    </xf>
    <xf numFmtId="168" fontId="3" fillId="0" borderId="2" xfId="0" applyFont="1" applyBorder="1" applyAlignment="1" applyProtection="1">
      <alignment horizontal="center" vertical="center" wrapText="1"/>
      <protection locked="0"/>
    </xf>
    <xf numFmtId="164" fontId="3" fillId="0" borderId="2" xfId="0" applyNumberFormat="1" applyFont="1" applyBorder="1" applyAlignment="1" applyProtection="1">
      <alignment horizontal="center" vertical="center" wrapText="1"/>
      <protection locked="0"/>
    </xf>
    <xf numFmtId="168" fontId="3" fillId="0" borderId="0" xfId="0" applyFont="1" applyAlignment="1" applyProtection="1">
      <alignment horizontal="left" vertical="center" wrapText="1"/>
      <protection locked="0"/>
    </xf>
    <xf numFmtId="44" fontId="3" fillId="0" borderId="2" xfId="3" applyFont="1" applyBorder="1" applyAlignment="1" applyProtection="1">
      <alignment horizontal="right" vertical="center" wrapText="1"/>
      <protection locked="0"/>
    </xf>
    <xf numFmtId="166" fontId="3" fillId="0" borderId="5" xfId="0" applyNumberFormat="1" applyFont="1" applyBorder="1" applyAlignment="1" applyProtection="1">
      <alignment horizontal="right" vertical="center" wrapText="1"/>
      <protection locked="0"/>
    </xf>
    <xf numFmtId="9" fontId="3" fillId="0" borderId="5" xfId="2" applyFont="1" applyBorder="1" applyAlignment="1" applyProtection="1">
      <alignment horizontal="right" vertical="center" wrapText="1"/>
      <protection locked="0"/>
    </xf>
    <xf numFmtId="10" fontId="3" fillId="0" borderId="2" xfId="2" applyNumberFormat="1" applyFont="1" applyFill="1" applyBorder="1" applyAlignment="1" applyProtection="1">
      <alignment horizontal="right" vertical="center" wrapText="1"/>
      <protection locked="0"/>
    </xf>
    <xf numFmtId="1" fontId="3" fillId="0" borderId="2" xfId="1" applyNumberFormat="1" applyFont="1" applyBorder="1" applyAlignment="1" applyProtection="1">
      <alignment horizontal="right" vertical="center" wrapText="1"/>
      <protection locked="0"/>
    </xf>
    <xf numFmtId="165" fontId="3" fillId="0" borderId="5" xfId="1" applyNumberFormat="1" applyFont="1" applyBorder="1" applyAlignment="1" applyProtection="1">
      <alignment horizontal="right" vertical="center" wrapText="1"/>
      <protection locked="0"/>
    </xf>
    <xf numFmtId="1" fontId="3" fillId="0" borderId="5" xfId="1" applyNumberFormat="1" applyFont="1" applyBorder="1" applyAlignment="1" applyProtection="1">
      <alignment horizontal="right" vertical="center" wrapText="1"/>
      <protection locked="0"/>
    </xf>
    <xf numFmtId="168" fontId="5" fillId="39" borderId="0" xfId="49" applyProtection="1">
      <alignment horizontal="justify" vertical="center" wrapText="1"/>
      <protection locked="0"/>
    </xf>
    <xf numFmtId="9" fontId="3" fillId="0" borderId="2" xfId="2" applyFont="1" applyBorder="1" applyAlignment="1" applyProtection="1">
      <alignment vertical="center" wrapText="1"/>
      <protection locked="0"/>
    </xf>
    <xf numFmtId="164" fontId="3" fillId="0" borderId="0" xfId="0" applyNumberFormat="1" applyFont="1" applyAlignment="1" applyProtection="1">
      <alignment vertical="center" wrapText="1"/>
      <protection locked="0"/>
    </xf>
    <xf numFmtId="168" fontId="5" fillId="40" borderId="0" xfId="50" applyProtection="1">
      <alignment horizontal="justify" vertical="center" wrapText="1"/>
      <protection locked="0"/>
    </xf>
    <xf numFmtId="168" fontId="3" fillId="43" borderId="2" xfId="53" applyBorder="1" applyProtection="1">
      <alignment horizontal="center" vertical="center" wrapText="1"/>
      <protection locked="0"/>
    </xf>
    <xf numFmtId="164" fontId="3" fillId="0" borderId="5" xfId="0" applyNumberFormat="1" applyFont="1" applyBorder="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10" fontId="3" fillId="0" borderId="2" xfId="0" applyNumberFormat="1" applyFont="1" applyBorder="1" applyAlignment="1" applyProtection="1">
      <alignment vertical="center" wrapText="1"/>
      <protection locked="0"/>
    </xf>
    <xf numFmtId="168" fontId="3" fillId="43" borderId="2" xfId="0" applyFont="1" applyFill="1" applyBorder="1" applyAlignment="1" applyProtection="1">
      <alignment horizontal="center" vertical="center" wrapText="1"/>
      <protection locked="0"/>
    </xf>
    <xf numFmtId="168" fontId="3" fillId="0" borderId="5" xfId="0" applyFont="1" applyBorder="1" applyAlignment="1" applyProtection="1">
      <alignment horizontal="justify" vertical="center" wrapText="1"/>
      <protection locked="0"/>
    </xf>
    <xf numFmtId="44" fontId="2" fillId="0" borderId="2" xfId="3" applyFont="1" applyBorder="1" applyAlignment="1" applyProtection="1">
      <alignment horizontal="right" vertical="center" wrapText="1"/>
      <protection locked="0"/>
    </xf>
    <xf numFmtId="170" fontId="3" fillId="0" borderId="2" xfId="0" applyNumberFormat="1" applyFont="1" applyBorder="1" applyAlignment="1" applyProtection="1">
      <alignment vertical="center" wrapText="1"/>
      <protection locked="0"/>
    </xf>
    <xf numFmtId="10" fontId="3" fillId="0" borderId="5" xfId="2" applyNumberFormat="1" applyFont="1" applyBorder="1" applyAlignment="1" applyProtection="1">
      <alignment vertical="center" wrapText="1"/>
      <protection locked="0"/>
    </xf>
    <xf numFmtId="168" fontId="3" fillId="0" borderId="5" xfId="0" applyFont="1" applyBorder="1" applyAlignment="1" applyProtection="1">
      <alignment horizontal="left" vertical="center" wrapText="1"/>
      <protection locked="0"/>
    </xf>
    <xf numFmtId="10" fontId="3" fillId="0" borderId="5" xfId="2" applyNumberFormat="1" applyFont="1" applyBorder="1" applyAlignment="1" applyProtection="1">
      <alignment horizontal="right" vertical="center" wrapText="1"/>
      <protection locked="0"/>
    </xf>
    <xf numFmtId="176" fontId="3" fillId="0" borderId="2" xfId="0" applyNumberFormat="1" applyFont="1" applyBorder="1" applyAlignment="1" applyProtection="1">
      <alignment vertical="center" wrapText="1"/>
      <protection locked="0"/>
    </xf>
    <xf numFmtId="168" fontId="2" fillId="0" borderId="2" xfId="0" applyFont="1" applyBorder="1" applyAlignment="1" applyProtection="1">
      <alignment vertical="center" wrapText="1"/>
      <protection locked="0"/>
    </xf>
    <xf numFmtId="168" fontId="2" fillId="0" borderId="0" xfId="0" applyFont="1" applyAlignment="1" applyProtection="1">
      <alignment vertical="center" wrapText="1"/>
      <protection locked="0"/>
    </xf>
    <xf numFmtId="177" fontId="3" fillId="0" borderId="0" xfId="0" applyNumberFormat="1" applyFont="1" applyAlignment="1" applyProtection="1">
      <alignment vertical="center" wrapText="1"/>
      <protection locked="0"/>
    </xf>
    <xf numFmtId="176" fontId="3" fillId="0" borderId="5" xfId="0" applyNumberFormat="1" applyFont="1" applyBorder="1" applyAlignment="1" applyProtection="1">
      <alignment vertical="center" wrapText="1"/>
      <protection locked="0"/>
    </xf>
    <xf numFmtId="168" fontId="8" fillId="0" borderId="2" xfId="0" applyFont="1" applyBorder="1" applyAlignment="1" applyProtection="1">
      <alignment vertical="center" wrapText="1"/>
      <protection locked="0"/>
    </xf>
    <xf numFmtId="168" fontId="3" fillId="0" borderId="0" xfId="0" applyFont="1" applyAlignment="1" applyProtection="1">
      <alignment horizontal="justify" wrapText="1"/>
      <protection locked="0"/>
    </xf>
    <xf numFmtId="164" fontId="3" fillId="0" borderId="2" xfId="0" applyNumberFormat="1" applyFont="1" applyBorder="1" applyAlignment="1" applyProtection="1">
      <alignment horizontal="left" vertical="center" wrapText="1"/>
      <protection locked="0"/>
    </xf>
    <xf numFmtId="175" fontId="3" fillId="0" borderId="2" xfId="3" applyNumberFormat="1" applyFont="1" applyBorder="1" applyAlignment="1" applyProtection="1">
      <alignment horizontal="right" vertical="center" wrapText="1"/>
      <protection locked="0"/>
    </xf>
    <xf numFmtId="174" fontId="3" fillId="0" borderId="0" xfId="0" applyNumberFormat="1" applyFont="1" applyAlignment="1" applyProtection="1">
      <alignment horizontal="right" vertical="center" wrapText="1"/>
      <protection locked="0"/>
    </xf>
    <xf numFmtId="9" fontId="3" fillId="0" borderId="5" xfId="2" applyFont="1" applyBorder="1" applyAlignment="1" applyProtection="1">
      <alignment vertical="center" wrapText="1"/>
      <protection locked="0"/>
    </xf>
    <xf numFmtId="168" fontId="3" fillId="0" borderId="5" xfId="0" applyFont="1" applyBorder="1" applyAlignment="1" applyProtection="1">
      <alignment vertical="top" wrapText="1" readingOrder="1"/>
      <protection locked="0"/>
    </xf>
    <xf numFmtId="4" fontId="3" fillId="0" borderId="5" xfId="0" applyNumberFormat="1" applyFont="1" applyBorder="1" applyAlignment="1" applyProtection="1">
      <alignment horizontal="right" vertical="top" wrapText="1" readingOrder="1"/>
      <protection locked="0"/>
    </xf>
    <xf numFmtId="10" fontId="3" fillId="0" borderId="2" xfId="2" applyNumberFormat="1" applyFont="1" applyBorder="1" applyAlignment="1" applyProtection="1">
      <alignment horizontal="right" vertical="top" wrapText="1" readingOrder="1"/>
      <protection locked="0"/>
    </xf>
    <xf numFmtId="2" fontId="3" fillId="0" borderId="5" xfId="0" applyNumberFormat="1" applyFont="1" applyBorder="1" applyAlignment="1" applyProtection="1">
      <alignment horizontal="right" vertical="top" wrapText="1" readingOrder="1"/>
      <protection locked="0"/>
    </xf>
    <xf numFmtId="168" fontId="3" fillId="0" borderId="2" xfId="0" applyFont="1" applyBorder="1" applyAlignment="1" applyProtection="1">
      <alignment horizontal="right" vertical="center" wrapText="1" readingOrder="1"/>
      <protection locked="0"/>
    </xf>
    <xf numFmtId="4" fontId="3" fillId="0" borderId="2" xfId="0" applyNumberFormat="1" applyFont="1" applyBorder="1" applyAlignment="1" applyProtection="1">
      <alignment horizontal="right" vertical="center" wrapText="1" readingOrder="1"/>
      <protection locked="0"/>
    </xf>
    <xf numFmtId="2" fontId="3" fillId="0" borderId="2" xfId="0" applyNumberFormat="1" applyFont="1" applyBorder="1" applyAlignment="1" applyProtection="1">
      <alignment horizontal="right" vertical="center" wrapText="1" readingOrder="1"/>
      <protection locked="0"/>
    </xf>
    <xf numFmtId="4" fontId="3" fillId="0" borderId="17" xfId="0" applyNumberFormat="1" applyFont="1" applyBorder="1" applyAlignment="1" applyProtection="1">
      <alignment horizontal="right" vertical="top" wrapText="1" readingOrder="1"/>
      <protection locked="0"/>
    </xf>
    <xf numFmtId="2" fontId="3" fillId="0" borderId="17" xfId="0" applyNumberFormat="1" applyFont="1" applyBorder="1" applyAlignment="1" applyProtection="1">
      <alignment horizontal="right" vertical="top" wrapText="1" readingOrder="1"/>
      <protection locked="0"/>
    </xf>
    <xf numFmtId="168" fontId="3" fillId="0" borderId="2" xfId="0" applyFont="1" applyBorder="1" applyAlignment="1" applyProtection="1">
      <alignment vertical="top" wrapText="1" readingOrder="1"/>
      <protection locked="0"/>
    </xf>
    <xf numFmtId="4" fontId="3" fillId="0" borderId="2" xfId="0" applyNumberFormat="1" applyFont="1" applyBorder="1" applyAlignment="1" applyProtection="1">
      <alignment horizontal="right" vertical="top" wrapText="1" readingOrder="1"/>
      <protection locked="0"/>
    </xf>
    <xf numFmtId="2" fontId="3" fillId="0" borderId="2" xfId="0" applyNumberFormat="1" applyFont="1" applyBorder="1" applyAlignment="1" applyProtection="1">
      <alignment horizontal="right" vertical="top" wrapText="1" readingOrder="1"/>
      <protection locked="0"/>
    </xf>
    <xf numFmtId="175" fontId="3" fillId="0" borderId="5" xfId="3" applyNumberFormat="1" applyFont="1" applyBorder="1" applyAlignment="1" applyProtection="1">
      <alignment horizontal="right" vertical="center" wrapText="1"/>
      <protection locked="0"/>
    </xf>
    <xf numFmtId="168" fontId="3" fillId="0" borderId="0" xfId="0" applyFont="1" applyAlignment="1" applyProtection="1">
      <alignment horizontal="justify" vertical="center" wrapText="1" readingOrder="1"/>
      <protection locked="0"/>
    </xf>
    <xf numFmtId="168" fontId="3" fillId="43" borderId="0" xfId="0" applyFont="1" applyFill="1" applyAlignment="1" applyProtection="1">
      <alignment horizontal="center" vertical="center" wrapText="1" readingOrder="1"/>
      <protection locked="0"/>
    </xf>
    <xf numFmtId="168" fontId="3" fillId="0" borderId="2" xfId="3" applyNumberFormat="1" applyFont="1" applyBorder="1" applyAlignment="1" applyProtection="1">
      <alignment horizontal="right" vertical="center" wrapText="1"/>
      <protection locked="0"/>
    </xf>
    <xf numFmtId="170" fontId="3" fillId="60" borderId="2" xfId="0" applyNumberFormat="1" applyFont="1" applyFill="1" applyBorder="1" applyAlignment="1" applyProtection="1">
      <alignment horizontal="right" vertical="center" wrapText="1" indent="3"/>
      <protection locked="0"/>
    </xf>
    <xf numFmtId="168" fontId="3" fillId="0" borderId="2" xfId="0" applyFont="1" applyBorder="1" applyAlignment="1" applyProtection="1">
      <alignment wrapText="1"/>
      <protection locked="0"/>
    </xf>
    <xf numFmtId="9" fontId="3" fillId="0" borderId="2" xfId="2" applyFont="1" applyBorder="1" applyAlignment="1" applyProtection="1">
      <alignment horizontal="right" wrapText="1" indent="3"/>
      <protection locked="0"/>
    </xf>
    <xf numFmtId="170" fontId="3" fillId="60" borderId="5" xfId="0" applyNumberFormat="1" applyFont="1" applyFill="1" applyBorder="1" applyAlignment="1" applyProtection="1">
      <alignment horizontal="right" vertical="center" wrapText="1" indent="3"/>
      <protection locked="0"/>
    </xf>
    <xf numFmtId="168" fontId="3" fillId="0" borderId="5" xfId="0" applyFont="1" applyBorder="1" applyAlignment="1" applyProtection="1">
      <alignment wrapText="1"/>
      <protection locked="0"/>
    </xf>
    <xf numFmtId="9" fontId="3" fillId="0" borderId="5" xfId="2" applyFont="1" applyBorder="1" applyAlignment="1" applyProtection="1">
      <alignment horizontal="right" wrapText="1" indent="3"/>
      <protection locked="0"/>
    </xf>
    <xf numFmtId="168" fontId="3" fillId="43" borderId="21" xfId="0" applyFont="1" applyFill="1" applyBorder="1" applyAlignment="1" applyProtection="1">
      <alignment horizontal="center" vertical="center" wrapText="1"/>
      <protection locked="0"/>
    </xf>
    <xf numFmtId="170" fontId="3" fillId="60" borderId="34" xfId="0" applyNumberFormat="1" applyFont="1" applyFill="1" applyBorder="1" applyAlignment="1" applyProtection="1">
      <alignment horizontal="right" vertical="center" wrapText="1" indent="3"/>
      <protection locked="0"/>
    </xf>
    <xf numFmtId="168" fontId="3" fillId="0" borderId="34" xfId="0" applyFont="1" applyBorder="1" applyAlignment="1" applyProtection="1">
      <alignment wrapText="1"/>
      <protection locked="0"/>
    </xf>
    <xf numFmtId="9" fontId="3" fillId="0" borderId="34" xfId="2" applyFont="1" applyBorder="1" applyAlignment="1" applyProtection="1">
      <alignment horizontal="right" wrapText="1" indent="3"/>
      <protection locked="0"/>
    </xf>
    <xf numFmtId="170" fontId="3" fillId="60" borderId="17" xfId="0" applyNumberFormat="1" applyFont="1" applyFill="1" applyBorder="1" applyAlignment="1" applyProtection="1">
      <alignment horizontal="right" vertical="center" wrapText="1" indent="3"/>
      <protection locked="0"/>
    </xf>
    <xf numFmtId="168" fontId="3" fillId="0" borderId="17" xfId="0" applyFont="1" applyBorder="1" applyAlignment="1" applyProtection="1">
      <alignment wrapText="1"/>
      <protection locked="0"/>
    </xf>
    <xf numFmtId="9" fontId="3" fillId="0" borderId="17" xfId="2" applyFont="1" applyBorder="1" applyAlignment="1" applyProtection="1">
      <alignment horizontal="right" wrapText="1" indent="3"/>
      <protection locked="0"/>
    </xf>
    <xf numFmtId="170" fontId="3" fillId="60" borderId="17" xfId="0" applyNumberFormat="1" applyFont="1" applyFill="1" applyBorder="1" applyAlignment="1" applyProtection="1">
      <alignment vertical="center" wrapText="1"/>
      <protection locked="0"/>
    </xf>
    <xf numFmtId="10" fontId="3" fillId="0" borderId="2" xfId="2" applyNumberFormat="1" applyFont="1" applyBorder="1" applyAlignment="1" applyProtection="1">
      <alignment horizontal="right" vertical="center" wrapText="1" indent="3"/>
      <protection locked="0"/>
    </xf>
    <xf numFmtId="168" fontId="3" fillId="0" borderId="2" xfId="0" applyFont="1" applyBorder="1" applyAlignment="1" applyProtection="1">
      <alignment horizontal="right" vertical="center" wrapText="1" indent="3"/>
      <protection locked="0"/>
    </xf>
    <xf numFmtId="2" fontId="3" fillId="0" borderId="2" xfId="0" applyNumberFormat="1" applyFont="1" applyBorder="1" applyAlignment="1" applyProtection="1">
      <alignment horizontal="right" vertical="center" wrapText="1" indent="3"/>
      <protection locked="0"/>
    </xf>
    <xf numFmtId="176" fontId="3" fillId="0" borderId="2" xfId="2" applyNumberFormat="1" applyFont="1" applyBorder="1" applyAlignment="1" applyProtection="1">
      <alignment horizontal="right" vertical="center" wrapText="1" indent="3"/>
      <protection locked="0"/>
    </xf>
    <xf numFmtId="170" fontId="3" fillId="0" borderId="2" xfId="0" applyNumberFormat="1" applyFont="1" applyBorder="1" applyAlignment="1" applyProtection="1">
      <alignment horizontal="right" vertical="center" wrapText="1" indent="3"/>
      <protection locked="0"/>
    </xf>
    <xf numFmtId="10" fontId="3" fillId="0" borderId="2" xfId="2" applyNumberFormat="1" applyFont="1" applyFill="1" applyBorder="1" applyAlignment="1" applyProtection="1">
      <alignment horizontal="right" vertical="center" wrapText="1" indent="3"/>
      <protection locked="0"/>
    </xf>
    <xf numFmtId="176" fontId="3" fillId="0" borderId="2" xfId="2" applyNumberFormat="1" applyFont="1" applyFill="1" applyBorder="1" applyAlignment="1" applyProtection="1">
      <alignment horizontal="right" vertical="center" wrapText="1" indent="3"/>
      <protection locked="0"/>
    </xf>
    <xf numFmtId="177" fontId="3" fillId="0" borderId="2" xfId="0" applyNumberFormat="1" applyFont="1" applyBorder="1" applyAlignment="1" applyProtection="1">
      <alignment horizontal="right" vertical="center" wrapText="1" indent="3"/>
      <protection locked="0"/>
    </xf>
    <xf numFmtId="9" fontId="3" fillId="0" borderId="2" xfId="2" applyFont="1" applyBorder="1" applyAlignment="1" applyProtection="1">
      <alignment horizontal="right" vertical="center" wrapText="1" indent="3"/>
      <protection locked="0"/>
    </xf>
    <xf numFmtId="44" fontId="3" fillId="0" borderId="2" xfId="3" applyFont="1" applyBorder="1" applyAlignment="1" applyProtection="1">
      <alignment vertical="center" wrapText="1"/>
      <protection locked="0"/>
    </xf>
    <xf numFmtId="170" fontId="3" fillId="60" borderId="17" xfId="0" applyNumberFormat="1" applyFont="1" applyFill="1" applyBorder="1" applyAlignment="1" applyProtection="1">
      <alignment horizontal="left" vertical="center" wrapText="1"/>
      <protection locked="0"/>
    </xf>
    <xf numFmtId="10" fontId="3" fillId="0" borderId="5" xfId="2" applyNumberFormat="1" applyFont="1" applyBorder="1" applyAlignment="1" applyProtection="1">
      <alignment horizontal="right" vertical="top" wrapText="1" readingOrder="1"/>
      <protection locked="0"/>
    </xf>
    <xf numFmtId="10" fontId="3" fillId="0" borderId="5" xfId="2" applyNumberFormat="1" applyFont="1" applyBorder="1" applyAlignment="1" applyProtection="1">
      <alignment horizontal="right" wrapText="1" indent="3"/>
      <protection locked="0"/>
    </xf>
    <xf numFmtId="10" fontId="3" fillId="0" borderId="17" xfId="2" applyNumberFormat="1" applyFont="1" applyBorder="1" applyAlignment="1" applyProtection="1">
      <alignment horizontal="right" wrapText="1" indent="3"/>
      <protection locked="0"/>
    </xf>
    <xf numFmtId="170" fontId="3" fillId="0" borderId="0" xfId="0" applyNumberFormat="1" applyFont="1" applyAlignment="1" applyProtection="1">
      <alignment horizontal="right" vertical="center" wrapText="1" indent="3"/>
      <protection locked="0"/>
    </xf>
    <xf numFmtId="168" fontId="3" fillId="0" borderId="0" xfId="0" applyFont="1" applyAlignment="1" applyProtection="1">
      <alignment wrapText="1"/>
      <protection locked="0"/>
    </xf>
    <xf numFmtId="10" fontId="3" fillId="0" borderId="0" xfId="2" applyNumberFormat="1" applyFont="1" applyFill="1" applyBorder="1" applyAlignment="1" applyProtection="1">
      <alignment horizontal="right" wrapText="1" indent="3"/>
      <protection locked="0"/>
    </xf>
    <xf numFmtId="168" fontId="3" fillId="0" borderId="0" xfId="47" applyFont="1" applyFill="1" applyAlignment="1">
      <alignment horizontal="center" vertical="center" wrapText="1"/>
      <protection hidden="1"/>
    </xf>
    <xf numFmtId="168" fontId="2" fillId="43" borderId="0" xfId="53" applyFont="1">
      <alignment horizontal="center" vertical="center" wrapText="1"/>
      <protection hidden="1"/>
    </xf>
    <xf numFmtId="168" fontId="5" fillId="38" borderId="0" xfId="48" applyFont="1">
      <alignment horizontal="justify" vertical="center" wrapText="1"/>
      <protection hidden="1"/>
    </xf>
    <xf numFmtId="168" fontId="3" fillId="0" borderId="0" xfId="0" applyFont="1" applyAlignment="1">
      <alignment horizontal="justify" vertical="center" wrapText="1" readingOrder="1"/>
      <protection hidden="1"/>
    </xf>
    <xf numFmtId="168" fontId="2" fillId="0" borderId="17" xfId="0" applyFont="1" applyBorder="1" applyAlignment="1">
      <alignment horizontal="center" vertical="center" wrapText="1" readingOrder="1"/>
      <protection hidden="1"/>
    </xf>
    <xf numFmtId="168" fontId="2" fillId="0" borderId="0" xfId="0" applyFont="1" applyAlignment="1">
      <alignment horizontal="center" vertical="center" wrapText="1" readingOrder="1"/>
      <protection hidden="1"/>
    </xf>
    <xf numFmtId="168" fontId="2" fillId="0" borderId="2" xfId="0" applyFont="1" applyBorder="1" applyAlignment="1">
      <alignment horizontal="center" vertical="center" wrapText="1" readingOrder="1"/>
      <protection hidden="1"/>
    </xf>
    <xf numFmtId="168" fontId="2" fillId="0" borderId="5" xfId="0" applyFont="1" applyBorder="1" applyAlignment="1">
      <alignment horizontal="center" vertical="center" wrapText="1" readingOrder="1"/>
      <protection hidden="1"/>
    </xf>
    <xf numFmtId="168" fontId="3" fillId="0" borderId="17" xfId="0" quotePrefix="1" applyFont="1" applyBorder="1" applyAlignment="1">
      <alignment horizontal="justify" vertical="top" wrapText="1" readingOrder="1"/>
      <protection hidden="1"/>
    </xf>
    <xf numFmtId="168" fontId="3" fillId="0" borderId="24" xfId="0" quotePrefix="1" applyFont="1" applyBorder="1" applyAlignment="1">
      <alignment horizontal="justify" vertical="top" wrapText="1" readingOrder="1"/>
      <protection hidden="1"/>
    </xf>
    <xf numFmtId="168" fontId="3" fillId="0" borderId="2" xfId="0" quotePrefix="1" applyFont="1" applyBorder="1" applyAlignment="1">
      <alignment horizontal="justify" vertical="top" wrapText="1" readingOrder="1"/>
      <protection hidden="1"/>
    </xf>
    <xf numFmtId="168" fontId="3" fillId="0" borderId="29" xfId="0" quotePrefix="1" applyFont="1" applyBorder="1" applyAlignment="1">
      <alignment horizontal="justify" vertical="top" wrapText="1" readingOrder="1"/>
      <protection hidden="1"/>
    </xf>
    <xf numFmtId="168" fontId="3" fillId="0" borderId="17" xfId="0" applyFont="1" applyBorder="1" applyAlignment="1">
      <alignment horizontal="center" vertical="center" textRotation="90" wrapText="1" readingOrder="1"/>
      <protection hidden="1"/>
    </xf>
    <xf numFmtId="168" fontId="3" fillId="0" borderId="0" xfId="0" applyFont="1" applyAlignment="1">
      <alignment horizontal="center" vertical="center" textRotation="90" wrapText="1" readingOrder="1"/>
      <protection hidden="1"/>
    </xf>
    <xf numFmtId="168" fontId="3" fillId="0" borderId="2" xfId="0" applyFont="1" applyBorder="1" applyAlignment="1">
      <alignment horizontal="center" vertical="center" textRotation="90" wrapText="1" readingOrder="1"/>
      <protection hidden="1"/>
    </xf>
    <xf numFmtId="168" fontId="3" fillId="0" borderId="5" xfId="0" applyFont="1" applyBorder="1" applyAlignment="1">
      <alignment vertical="center" wrapText="1" readingOrder="1"/>
      <protection hidden="1"/>
    </xf>
    <xf numFmtId="168" fontId="3" fillId="0" borderId="1" xfId="0" applyFont="1" applyBorder="1" applyAlignment="1">
      <alignment horizontal="center" vertical="center" textRotation="90" wrapText="1" readingOrder="1"/>
      <protection hidden="1"/>
    </xf>
    <xf numFmtId="168" fontId="3" fillId="0" borderId="33" xfId="0" applyFont="1" applyBorder="1" applyAlignment="1">
      <alignment vertical="center" wrapText="1" readingOrder="1"/>
      <protection hidden="1"/>
    </xf>
    <xf numFmtId="9" fontId="3" fillId="0" borderId="5" xfId="2" applyFont="1" applyBorder="1" applyAlignment="1" applyProtection="1">
      <alignment horizontal="right" vertical="center" wrapText="1" indent="2" readingOrder="1"/>
      <protection hidden="1"/>
    </xf>
    <xf numFmtId="168" fontId="3" fillId="0" borderId="5" xfId="0" applyFont="1" applyBorder="1" applyAlignment="1">
      <alignment horizontal="right" vertical="center" wrapText="1" indent="2" readingOrder="1"/>
      <protection hidden="1"/>
    </xf>
    <xf numFmtId="168" fontId="3" fillId="0" borderId="0" xfId="0" applyFont="1" applyAlignment="1">
      <alignment horizontal="justify" wrapText="1" readingOrder="1"/>
      <protection hidden="1"/>
    </xf>
    <xf numFmtId="168" fontId="26" fillId="62" borderId="2" xfId="0" applyFont="1" applyFill="1" applyBorder="1" applyAlignment="1">
      <alignment wrapText="1" readingOrder="1"/>
      <protection hidden="1"/>
    </xf>
    <xf numFmtId="168" fontId="5" fillId="64" borderId="0" xfId="47" applyFont="1">
      <alignment horizontal="justify" vertical="center" wrapText="1"/>
      <protection hidden="1"/>
    </xf>
    <xf numFmtId="168" fontId="24" fillId="0" borderId="2" xfId="0" applyFont="1" applyBorder="1" applyAlignment="1">
      <alignment horizontal="left" wrapText="1" readingOrder="1"/>
      <protection hidden="1"/>
    </xf>
    <xf numFmtId="168" fontId="26" fillId="0" borderId="1" xfId="0" applyFont="1" applyBorder="1" applyAlignment="1">
      <alignment horizontal="center" wrapText="1" readingOrder="1"/>
      <protection hidden="1"/>
    </xf>
    <xf numFmtId="168" fontId="27" fillId="0" borderId="0" xfId="0" applyFont="1" applyAlignment="1">
      <alignment horizontal="right" wrapText="1" indent="1" readingOrder="1"/>
      <protection hidden="1"/>
    </xf>
    <xf numFmtId="168" fontId="24" fillId="0" borderId="0" xfId="0" applyFont="1" applyAlignment="1">
      <alignment wrapText="1" readingOrder="1"/>
      <protection hidden="1"/>
    </xf>
    <xf numFmtId="168" fontId="24" fillId="0" borderId="0" xfId="0" applyFont="1" applyAlignment="1">
      <alignment horizontal="left" wrapText="1" readingOrder="1"/>
      <protection hidden="1"/>
    </xf>
    <xf numFmtId="168" fontId="24" fillId="0" borderId="5" xfId="0" applyFont="1" applyBorder="1" applyAlignment="1">
      <alignment horizontal="left" wrapText="1" readingOrder="1"/>
      <protection hidden="1"/>
    </xf>
    <xf numFmtId="168" fontId="26" fillId="62" borderId="1" xfId="0" applyFont="1" applyFill="1" applyBorder="1" applyAlignment="1">
      <alignment horizontal="center" wrapText="1" readingOrder="1"/>
      <protection hidden="1"/>
    </xf>
    <xf numFmtId="168" fontId="24" fillId="62" borderId="0" xfId="0" applyFont="1" applyFill="1" applyAlignment="1">
      <alignment horizontal="left" wrapText="1" readingOrder="1"/>
      <protection hidden="1"/>
    </xf>
    <xf numFmtId="168" fontId="24" fillId="62" borderId="2" xfId="0" applyFont="1" applyFill="1" applyBorder="1" applyAlignment="1">
      <alignment horizontal="left" wrapText="1" readingOrder="1"/>
      <protection hidden="1"/>
    </xf>
    <xf numFmtId="168" fontId="24" fillId="62" borderId="2" xfId="0" applyFont="1" applyFill="1" applyBorder="1" applyAlignment="1">
      <alignment wrapText="1" readingOrder="1"/>
      <protection hidden="1"/>
    </xf>
    <xf numFmtId="168" fontId="3" fillId="0" borderId="0" xfId="0" applyFont="1" applyAlignment="1">
      <alignment wrapText="1" readingOrder="1"/>
      <protection hidden="1"/>
    </xf>
    <xf numFmtId="168" fontId="3" fillId="62" borderId="2" xfId="0" applyFont="1" applyFill="1" applyBorder="1" applyAlignment="1">
      <alignment horizontal="left" vertical="center" wrapText="1" readingOrder="1"/>
      <protection hidden="1"/>
    </xf>
    <xf numFmtId="168" fontId="4" fillId="60" borderId="0" xfId="47" applyFill="1" applyAlignment="1">
      <alignment horizontal="center" vertical="center" wrapText="1"/>
      <protection hidden="1"/>
    </xf>
    <xf numFmtId="168" fontId="3" fillId="0" borderId="0" xfId="0" applyFont="1" applyAlignment="1">
      <alignment horizontal="left" vertical="center" wrapText="1" readingOrder="1"/>
      <protection hidden="1"/>
    </xf>
    <xf numFmtId="168" fontId="3" fillId="0" borderId="5" xfId="0" applyFont="1" applyBorder="1" applyAlignment="1">
      <alignment horizontal="left" vertical="center" wrapText="1" readingOrder="1"/>
      <protection hidden="1"/>
    </xf>
    <xf numFmtId="168" fontId="8" fillId="0" borderId="0" xfId="0" applyFont="1" applyAlignment="1">
      <alignment horizontal="left" vertical="center" wrapText="1" readingOrder="1"/>
      <protection hidden="1"/>
    </xf>
    <xf numFmtId="168" fontId="3" fillId="0" borderId="17" xfId="0" applyFont="1" applyBorder="1" applyAlignment="1">
      <alignment horizontal="left" vertical="center" wrapText="1" readingOrder="1"/>
      <protection hidden="1"/>
    </xf>
    <xf numFmtId="168" fontId="2" fillId="0" borderId="7" xfId="0" applyFont="1" applyBorder="1" applyAlignment="1">
      <alignment horizontal="center" vertical="center" wrapText="1"/>
      <protection hidden="1"/>
    </xf>
    <xf numFmtId="168" fontId="2" fillId="0" borderId="9" xfId="0" applyFont="1" applyBorder="1" applyAlignment="1">
      <alignment horizontal="center" vertical="center" wrapText="1"/>
      <protection hidden="1"/>
    </xf>
    <xf numFmtId="168" fontId="2" fillId="0" borderId="10" xfId="0" applyFont="1" applyBorder="1" applyAlignment="1">
      <alignment horizontal="center" vertical="center" wrapText="1"/>
      <protection hidden="1"/>
    </xf>
    <xf numFmtId="168" fontId="2" fillId="0" borderId="11" xfId="0" applyFont="1" applyBorder="1" applyAlignment="1">
      <alignment horizontal="center" vertical="center" wrapText="1"/>
      <protection hidden="1"/>
    </xf>
    <xf numFmtId="168" fontId="2" fillId="0" borderId="12" xfId="0" applyFont="1" applyBorder="1" applyAlignment="1">
      <alignment horizontal="center" vertical="center" wrapText="1"/>
      <protection hidden="1"/>
    </xf>
    <xf numFmtId="174" fontId="10" fillId="0" borderId="7" xfId="0" applyNumberFormat="1" applyFont="1" applyBorder="1" applyAlignment="1">
      <alignment horizontal="right" vertical="center" wrapText="1"/>
      <protection hidden="1"/>
    </xf>
    <xf numFmtId="9" fontId="10" fillId="0" borderId="7" xfId="0" applyNumberFormat="1" applyFont="1" applyBorder="1" applyAlignment="1">
      <alignment horizontal="right" vertical="center" wrapText="1"/>
      <protection hidden="1"/>
    </xf>
    <xf numFmtId="168" fontId="10" fillId="0" borderId="7" xfId="0" applyFont="1" applyBorder="1" applyAlignment="1">
      <alignment horizontal="left" vertical="center" wrapText="1"/>
      <protection hidden="1"/>
    </xf>
    <xf numFmtId="168" fontId="2" fillId="0" borderId="7" xfId="0" applyFont="1" applyBorder="1" applyAlignment="1">
      <alignment horizontal="center" vertical="center" textRotation="90" wrapText="1"/>
      <protection hidden="1"/>
    </xf>
    <xf numFmtId="168" fontId="0" fillId="0" borderId="7" xfId="0" applyBorder="1" applyAlignment="1">
      <alignment horizontal="left" vertical="center" wrapText="1"/>
      <protection hidden="1"/>
    </xf>
    <xf numFmtId="2" fontId="0" fillId="0" borderId="7" xfId="0" applyNumberFormat="1" applyBorder="1" applyAlignment="1">
      <alignment horizontal="right" vertical="center" wrapText="1"/>
      <protection hidden="1"/>
    </xf>
    <xf numFmtId="168" fontId="0" fillId="0" borderId="7" xfId="0" applyBorder="1" applyAlignment="1">
      <alignment horizontal="justify" vertical="center" wrapText="1"/>
      <protection hidden="1"/>
    </xf>
    <xf numFmtId="168" fontId="3" fillId="0" borderId="0" xfId="0" applyFont="1" applyAlignment="1">
      <alignment horizontal="justify" vertical="center" wrapText="1"/>
      <protection hidden="1"/>
    </xf>
    <xf numFmtId="173" fontId="0" fillId="0" borderId="7" xfId="0" applyNumberFormat="1" applyBorder="1" applyAlignment="1">
      <alignment horizontal="right" vertical="center" wrapText="1"/>
      <protection hidden="1"/>
    </xf>
    <xf numFmtId="168" fontId="0" fillId="0" borderId="13" xfId="0" applyBorder="1" applyAlignment="1">
      <alignment horizontal="left" vertical="center" wrapText="1"/>
      <protection hidden="1"/>
    </xf>
    <xf numFmtId="168" fontId="0" fillId="0" borderId="13" xfId="0" applyBorder="1" applyAlignment="1">
      <alignment horizontal="justify" vertical="center" wrapText="1"/>
      <protection hidden="1"/>
    </xf>
    <xf numFmtId="168" fontId="2" fillId="0" borderId="3" xfId="0" applyFont="1" applyBorder="1" applyAlignment="1">
      <alignment horizontal="center" vertical="center" wrapText="1"/>
      <protection hidden="1"/>
    </xf>
    <xf numFmtId="168" fontId="0" fillId="0" borderId="0" xfId="0" applyAlignment="1">
      <alignment horizontal="justify" vertical="center" wrapText="1"/>
      <protection hidden="1"/>
    </xf>
    <xf numFmtId="168" fontId="2" fillId="0" borderId="4" xfId="0" applyFont="1" applyBorder="1" applyAlignment="1">
      <alignment horizontal="center" vertical="center" wrapText="1"/>
      <protection hidden="1"/>
    </xf>
    <xf numFmtId="168" fontId="2" fillId="0" borderId="5" xfId="0" applyFont="1" applyBorder="1" applyAlignment="1">
      <alignment horizontal="center" vertical="center" wrapText="1"/>
      <protection hidden="1"/>
    </xf>
    <xf numFmtId="168" fontId="2" fillId="0" borderId="6" xfId="0" applyFont="1" applyBorder="1" applyAlignment="1">
      <alignment horizontal="center" vertical="center" wrapText="1"/>
      <protection hidden="1"/>
    </xf>
    <xf numFmtId="168" fontId="13" fillId="0" borderId="3" xfId="0" applyFont="1" applyBorder="1" applyAlignment="1">
      <alignment horizontal="center" vertical="center" wrapText="1"/>
      <protection hidden="1"/>
    </xf>
    <xf numFmtId="168" fontId="4" fillId="0" borderId="0" xfId="47" applyFill="1" applyAlignment="1">
      <alignment horizontal="center" vertical="center" wrapText="1"/>
      <protection hidden="1"/>
    </xf>
    <xf numFmtId="168" fontId="3" fillId="0" borderId="0" xfId="0" applyFont="1" applyAlignment="1">
      <alignment vertical="top" wrapText="1"/>
      <protection hidden="1"/>
    </xf>
    <xf numFmtId="168" fontId="3" fillId="0" borderId="11" xfId="0" applyFont="1" applyBorder="1" applyAlignment="1">
      <alignment horizontal="justify" vertical="center" wrapText="1"/>
      <protection hidden="1"/>
    </xf>
    <xf numFmtId="168" fontId="3" fillId="0" borderId="8" xfId="0" applyFont="1" applyBorder="1" applyAlignment="1">
      <alignment horizontal="justify" vertical="center" wrapText="1"/>
      <protection hidden="1"/>
    </xf>
    <xf numFmtId="168" fontId="3" fillId="0" borderId="12" xfId="0" applyFont="1" applyBorder="1" applyAlignment="1">
      <alignment horizontal="justify" vertical="center" wrapText="1"/>
      <protection hidden="1"/>
    </xf>
    <xf numFmtId="168" fontId="3" fillId="0" borderId="18" xfId="0" applyFont="1" applyBorder="1" applyAlignment="1">
      <alignment horizontal="justify" vertical="center" wrapText="1"/>
      <protection hidden="1"/>
    </xf>
    <xf numFmtId="168" fontId="3" fillId="0" borderId="19" xfId="0" applyFont="1" applyBorder="1" applyAlignment="1">
      <alignment horizontal="justify" vertical="center" wrapText="1"/>
      <protection hidden="1"/>
    </xf>
    <xf numFmtId="168" fontId="3" fillId="0" borderId="20" xfId="0" applyFont="1" applyBorder="1" applyAlignment="1">
      <alignment horizontal="justify" vertical="center" wrapText="1"/>
      <protection hidden="1"/>
    </xf>
    <xf numFmtId="168" fontId="2" fillId="0" borderId="2" xfId="0" applyFont="1" applyBorder="1" applyAlignment="1">
      <alignment horizontal="left" vertical="center" wrapText="1"/>
      <protection hidden="1"/>
    </xf>
    <xf numFmtId="168" fontId="3" fillId="0" borderId="0" xfId="0" applyFont="1" applyAlignment="1">
      <alignment wrapText="1"/>
      <protection hidden="1"/>
    </xf>
    <xf numFmtId="168" fontId="3" fillId="0" borderId="0" xfId="0" applyFont="1" applyAlignment="1">
      <alignment horizontal="justify" vertical="top" wrapText="1"/>
      <protection hidden="1"/>
    </xf>
    <xf numFmtId="168" fontId="2" fillId="0" borderId="14" xfId="0" applyFont="1" applyBorder="1" applyAlignment="1">
      <alignment horizontal="center" vertical="center" wrapText="1"/>
      <protection hidden="1"/>
    </xf>
    <xf numFmtId="168" fontId="2" fillId="0" borderId="15" xfId="0" applyFont="1" applyBorder="1" applyAlignment="1">
      <alignment horizontal="center" vertical="center" wrapText="1"/>
      <protection hidden="1"/>
    </xf>
    <xf numFmtId="168" fontId="2" fillId="0" borderId="16" xfId="0" applyFont="1" applyBorder="1" applyAlignment="1">
      <alignment horizontal="center" vertical="center" wrapText="1"/>
      <protection hidden="1"/>
    </xf>
    <xf numFmtId="10" fontId="0" fillId="0" borderId="0" xfId="0" applyNumberFormat="1" applyAlignment="1">
      <alignment horizontal="center" vertical="center" wrapText="1"/>
      <protection hidden="1"/>
    </xf>
    <xf numFmtId="168" fontId="3" fillId="43" borderId="0" xfId="53" applyAlignment="1">
      <alignment horizontal="left" vertical="center" wrapText="1"/>
      <protection hidden="1"/>
    </xf>
    <xf numFmtId="10" fontId="3" fillId="43" borderId="0" xfId="2" applyNumberFormat="1" applyFont="1" applyFill="1" applyAlignment="1" applyProtection="1">
      <alignment horizontal="center" vertical="center" wrapText="1"/>
      <protection hidden="1"/>
    </xf>
    <xf numFmtId="168" fontId="0" fillId="0" borderId="0" xfId="0" applyAlignment="1">
      <alignment horizontal="justify" wrapText="1"/>
      <protection hidden="1"/>
    </xf>
    <xf numFmtId="168" fontId="5" fillId="64" borderId="0" xfId="47" applyFont="1" applyAlignment="1" applyProtection="1">
      <alignment horizontal="center" vertical="center" wrapText="1"/>
      <protection hidden="1"/>
    </xf>
    <xf numFmtId="168" fontId="0" fillId="0" borderId="0" xfId="0" applyProtection="1">
      <alignment vertical="center"/>
      <protection hidden="1"/>
    </xf>
    <xf numFmtId="168" fontId="5" fillId="60" borderId="0" xfId="47" applyFont="1" applyFill="1" applyAlignment="1" applyProtection="1">
      <alignment horizontal="center" vertical="center" wrapText="1"/>
      <protection hidden="1"/>
    </xf>
    <xf numFmtId="168" fontId="0" fillId="60" borderId="0" xfId="0" applyFill="1" applyProtection="1">
      <alignment vertical="center"/>
      <protection hidden="1"/>
    </xf>
    <xf numFmtId="168" fontId="3" fillId="65" borderId="2" xfId="71" applyBorder="1" applyProtection="1">
      <alignment horizontal="center" vertical="center" wrapText="1"/>
      <protection hidden="1"/>
    </xf>
    <xf numFmtId="168" fontId="2" fillId="65" borderId="2" xfId="71" quotePrefix="1" applyFont="1" applyBorder="1" applyAlignment="1" applyProtection="1">
      <alignment horizontal="left" vertical="center" wrapText="1"/>
      <protection hidden="1"/>
    </xf>
    <xf numFmtId="168" fontId="3" fillId="65" borderId="2" xfId="71" applyBorder="1" applyAlignment="1" applyProtection="1">
      <alignment horizontal="justify" vertical="center" wrapText="1"/>
      <protection hidden="1"/>
    </xf>
    <xf numFmtId="168" fontId="3" fillId="60" borderId="5" xfId="53" applyFill="1" applyBorder="1" applyProtection="1">
      <alignment horizontal="center" vertical="center" wrapText="1"/>
      <protection hidden="1"/>
    </xf>
    <xf numFmtId="168" fontId="2" fillId="60" borderId="5" xfId="53" quotePrefix="1" applyFont="1" applyFill="1" applyBorder="1" applyAlignment="1" applyProtection="1">
      <alignment horizontal="justify" vertical="center" wrapText="1"/>
      <protection hidden="1"/>
    </xf>
    <xf numFmtId="168" fontId="0" fillId="60" borderId="5" xfId="0" applyFill="1" applyBorder="1" applyAlignment="1" applyProtection="1">
      <alignment horizontal="justify" vertical="center"/>
      <protection hidden="1"/>
    </xf>
    <xf numFmtId="168" fontId="4" fillId="64" borderId="0" xfId="47" applyProtection="1">
      <alignment horizontal="justify" vertical="center" wrapText="1"/>
      <protection hidden="1"/>
    </xf>
    <xf numFmtId="168" fontId="4" fillId="60" borderId="0" xfId="0" applyFont="1" applyFill="1" applyProtection="1">
      <alignment vertical="center"/>
      <protection hidden="1"/>
    </xf>
    <xf numFmtId="168" fontId="31" fillId="64" borderId="0" xfId="70" applyProtection="1">
      <alignment horizontal="center" vertical="center" wrapText="1"/>
      <protection hidden="1"/>
    </xf>
    <xf numFmtId="168" fontId="5" fillId="38" borderId="0" xfId="48" applyFont="1" applyAlignment="1" applyProtection="1">
      <alignment horizontal="center" vertical="center" wrapText="1"/>
      <protection hidden="1"/>
    </xf>
    <xf numFmtId="168" fontId="5" fillId="40" borderId="0" xfId="50" applyAlignment="1" applyProtection="1">
      <alignment horizontal="center" vertical="center" wrapText="1"/>
      <protection hidden="1"/>
    </xf>
    <xf numFmtId="168" fontId="0" fillId="0" borderId="2" xfId="0" applyBorder="1" applyProtection="1">
      <alignment vertical="center"/>
      <protection hidden="1"/>
    </xf>
    <xf numFmtId="174" fontId="4" fillId="60" borderId="0" xfId="0" applyNumberFormat="1" applyFont="1" applyFill="1" applyProtection="1">
      <alignment vertical="center"/>
      <protection hidden="1"/>
    </xf>
    <xf numFmtId="168" fontId="0" fillId="0" borderId="5" xfId="0" applyBorder="1" applyProtection="1">
      <alignment vertical="center"/>
      <protection hidden="1"/>
    </xf>
    <xf numFmtId="168" fontId="3" fillId="64" borderId="0" xfId="47" applyFont="1" applyProtection="1">
      <alignment horizontal="justify" vertical="center" wrapText="1"/>
      <protection hidden="1"/>
    </xf>
    <xf numFmtId="168" fontId="3" fillId="60" borderId="0" xfId="0" applyFont="1" applyFill="1" applyAlignment="1" applyProtection="1">
      <alignment horizontal="left" vertical="center" wrapText="1"/>
      <protection hidden="1"/>
    </xf>
    <xf numFmtId="168" fontId="4" fillId="60" borderId="0" xfId="0" applyFont="1" applyFill="1" applyAlignment="1" applyProtection="1">
      <alignment horizontal="left" vertical="center" wrapText="1"/>
      <protection hidden="1"/>
    </xf>
    <xf numFmtId="168" fontId="4" fillId="60" borderId="0" xfId="0" applyFont="1" applyFill="1" applyAlignment="1" applyProtection="1">
      <alignment vertical="center" wrapText="1"/>
      <protection hidden="1"/>
    </xf>
    <xf numFmtId="168" fontId="3" fillId="0" borderId="0" xfId="0" applyFont="1" applyAlignment="1" applyProtection="1">
      <alignment vertical="center" wrapText="1"/>
      <protection hidden="1"/>
    </xf>
    <xf numFmtId="168" fontId="3" fillId="43" borderId="0" xfId="53" applyProtection="1">
      <alignment horizontal="center" vertical="center" wrapText="1"/>
      <protection hidden="1"/>
    </xf>
    <xf numFmtId="168" fontId="5" fillId="60" borderId="0" xfId="0" applyFont="1" applyFill="1" applyAlignment="1" applyProtection="1">
      <alignment horizontal="center" vertical="center" wrapText="1"/>
      <protection hidden="1"/>
    </xf>
    <xf numFmtId="168" fontId="3" fillId="0" borderId="2" xfId="0" applyFont="1" applyBorder="1" applyAlignment="1" applyProtection="1">
      <alignment vertical="center" wrapText="1"/>
      <protection hidden="1"/>
    </xf>
    <xf numFmtId="168" fontId="28" fillId="60" borderId="0" xfId="0" applyFont="1" applyFill="1" applyAlignment="1" applyProtection="1">
      <alignment horizontal="center" vertical="center" wrapText="1"/>
      <protection hidden="1"/>
    </xf>
    <xf numFmtId="168" fontId="3" fillId="0" borderId="5" xfId="0" applyFont="1" applyBorder="1" applyAlignment="1" applyProtection="1">
      <alignment vertical="center" wrapText="1"/>
      <protection hidden="1"/>
    </xf>
    <xf numFmtId="2" fontId="4" fillId="60" borderId="0" xfId="0" applyNumberFormat="1" applyFont="1" applyFill="1" applyAlignment="1" applyProtection="1">
      <alignment horizontal="right" vertical="center" wrapText="1"/>
      <protection hidden="1"/>
    </xf>
    <xf numFmtId="168" fontId="3" fillId="0" borderId="0" xfId="0" applyFont="1" applyAlignment="1" applyProtection="1">
      <alignment vertical="center" wrapText="1"/>
      <protection hidden="1"/>
    </xf>
    <xf numFmtId="164" fontId="4" fillId="60" borderId="0" xfId="0" applyNumberFormat="1" applyFont="1" applyFill="1" applyAlignment="1" applyProtection="1">
      <alignment horizontal="left" vertical="center" wrapText="1"/>
      <protection hidden="1"/>
    </xf>
    <xf numFmtId="168" fontId="4" fillId="0" borderId="0" xfId="0" applyFont="1" applyAlignment="1" applyProtection="1">
      <alignment vertical="center" wrapText="1"/>
      <protection hidden="1"/>
    </xf>
    <xf numFmtId="164" fontId="4" fillId="60" borderId="0" xfId="0" applyNumberFormat="1" applyFont="1" applyFill="1" applyAlignment="1" applyProtection="1">
      <alignment vertical="center" wrapText="1"/>
      <protection hidden="1"/>
    </xf>
    <xf numFmtId="168" fontId="3" fillId="60" borderId="0" xfId="0" applyFont="1" applyFill="1" applyAlignment="1" applyProtection="1">
      <alignment vertical="center" wrapText="1"/>
      <protection hidden="1"/>
    </xf>
    <xf numFmtId="174" fontId="4" fillId="60" borderId="0" xfId="0" applyNumberFormat="1" applyFont="1" applyFill="1" applyAlignment="1" applyProtection="1">
      <alignment vertical="center" wrapText="1"/>
      <protection hidden="1"/>
    </xf>
    <xf numFmtId="168" fontId="3" fillId="42" borderId="0" xfId="52" applyProtection="1">
      <alignment horizontal="center" vertical="center" wrapText="1"/>
      <protection hidden="1"/>
    </xf>
    <xf numFmtId="10" fontId="4" fillId="60" borderId="0" xfId="0" applyNumberFormat="1" applyFont="1" applyFill="1" applyAlignment="1" applyProtection="1">
      <alignment vertical="center" wrapText="1"/>
      <protection hidden="1"/>
    </xf>
    <xf numFmtId="4" fontId="4" fillId="60" borderId="0" xfId="0" applyNumberFormat="1" applyFont="1" applyFill="1" applyAlignment="1" applyProtection="1">
      <alignment horizontal="left" vertical="center" wrapText="1"/>
      <protection hidden="1"/>
    </xf>
    <xf numFmtId="4" fontId="4" fillId="60" borderId="0" xfId="0" applyNumberFormat="1" applyFont="1" applyFill="1" applyAlignment="1" applyProtection="1">
      <alignment vertical="center" wrapText="1"/>
      <protection hidden="1"/>
    </xf>
    <xf numFmtId="168" fontId="3" fillId="0" borderId="5" xfId="0" applyFont="1" applyBorder="1" applyAlignment="1" applyProtection="1">
      <alignment horizontal="left" vertical="center" wrapText="1"/>
      <protection hidden="1"/>
    </xf>
    <xf numFmtId="177" fontId="4" fillId="60" borderId="0" xfId="0" applyNumberFormat="1" applyFont="1" applyFill="1" applyAlignment="1" applyProtection="1">
      <alignment vertical="center" wrapText="1"/>
      <protection hidden="1"/>
    </xf>
    <xf numFmtId="168" fontId="29" fillId="60" borderId="0" xfId="0" applyFont="1" applyFill="1" applyAlignment="1" applyProtection="1">
      <alignment horizontal="center" vertical="center" wrapText="1"/>
      <protection hidden="1"/>
    </xf>
    <xf numFmtId="168" fontId="4" fillId="60" borderId="0" xfId="0" applyFont="1" applyFill="1" applyAlignment="1" applyProtection="1">
      <alignment horizontal="justify" vertical="top" wrapText="1"/>
      <protection hidden="1"/>
    </xf>
    <xf numFmtId="174" fontId="4" fillId="60" borderId="0" xfId="0" applyNumberFormat="1" applyFont="1" applyFill="1" applyAlignment="1" applyProtection="1">
      <alignment horizontal="right" vertical="center" wrapText="1"/>
      <protection hidden="1"/>
    </xf>
    <xf numFmtId="174" fontId="4" fillId="60" borderId="0" xfId="0" applyNumberFormat="1" applyFont="1" applyFill="1" applyAlignment="1" applyProtection="1">
      <alignment horizontal="center" vertical="center" wrapText="1"/>
      <protection hidden="1"/>
    </xf>
    <xf numFmtId="10" fontId="4" fillId="60" borderId="0" xfId="0" applyNumberFormat="1" applyFont="1" applyFill="1" applyAlignment="1" applyProtection="1">
      <alignment horizontal="center" vertical="center" wrapText="1"/>
      <protection hidden="1"/>
    </xf>
    <xf numFmtId="169" fontId="4" fillId="60" borderId="0" xfId="0" applyNumberFormat="1" applyFont="1" applyFill="1" applyAlignment="1" applyProtection="1">
      <alignment horizontal="right" vertical="center" wrapText="1"/>
      <protection hidden="1"/>
    </xf>
    <xf numFmtId="168" fontId="4" fillId="60" borderId="0" xfId="0" applyFont="1" applyFill="1" applyAlignment="1" applyProtection="1">
      <alignment horizontal="right" vertical="center" wrapText="1"/>
      <protection hidden="1"/>
    </xf>
    <xf numFmtId="168" fontId="30" fillId="60" borderId="0" xfId="0" applyFont="1" applyFill="1" applyAlignment="1" applyProtection="1">
      <alignment horizontal="center" vertical="center" wrapText="1"/>
      <protection hidden="1"/>
    </xf>
    <xf numFmtId="168" fontId="4" fillId="60" borderId="0" xfId="0" applyFont="1" applyFill="1" applyAlignment="1" applyProtection="1">
      <alignment horizontal="left" vertical="center" wrapText="1"/>
      <protection hidden="1"/>
    </xf>
    <xf numFmtId="169" fontId="3" fillId="60" borderId="0" xfId="0" applyNumberFormat="1" applyFont="1" applyFill="1" applyAlignment="1" applyProtection="1">
      <alignment horizontal="right" vertical="center" wrapText="1"/>
      <protection hidden="1"/>
    </xf>
    <xf numFmtId="168" fontId="4" fillId="60" borderId="0" xfId="0" applyFont="1" applyFill="1" applyAlignment="1" applyProtection="1">
      <alignment horizontal="justify" vertical="center" wrapText="1"/>
      <protection hidden="1"/>
    </xf>
    <xf numFmtId="168" fontId="4" fillId="0" borderId="0" xfId="47" applyFill="1" applyAlignment="1" applyProtection="1">
      <alignment horizontal="center" vertical="center" wrapText="1"/>
      <protection hidden="1"/>
    </xf>
    <xf numFmtId="168" fontId="3" fillId="0" borderId="0" xfId="47" applyFont="1" applyFill="1" applyAlignment="1" applyProtection="1">
      <alignment horizontal="center" vertical="center" wrapText="1"/>
      <protection hidden="1"/>
    </xf>
    <xf numFmtId="168" fontId="3" fillId="60" borderId="0" xfId="0" applyFont="1" applyFill="1" applyAlignment="1" applyProtection="1">
      <alignment horizontal="center" vertical="center" wrapText="1"/>
      <protection locked="0"/>
    </xf>
    <xf numFmtId="168" fontId="3" fillId="60" borderId="0" xfId="0" applyFont="1" applyFill="1" applyAlignment="1" applyProtection="1">
      <alignment horizontal="left" vertical="center" wrapText="1"/>
      <protection locked="0"/>
    </xf>
    <xf numFmtId="168" fontId="16" fillId="60" borderId="0" xfId="0" applyFont="1" applyFill="1" applyAlignment="1" applyProtection="1">
      <alignment horizontal="right" vertical="center" wrapText="1" readingOrder="1"/>
      <protection hidden="1"/>
    </xf>
    <xf numFmtId="168" fontId="17" fillId="0" borderId="0" xfId="0" applyFont="1" applyAlignment="1" applyProtection="1">
      <alignment horizontal="right" vertical="center" wrapText="1" readingOrder="1"/>
      <protection hidden="1"/>
    </xf>
    <xf numFmtId="168" fontId="3" fillId="0" borderId="0" xfId="47" applyFont="1" applyFill="1" applyProtection="1">
      <alignment horizontal="justify" vertical="center" wrapText="1"/>
      <protection hidden="1"/>
    </xf>
    <xf numFmtId="168" fontId="2" fillId="43" borderId="0" xfId="53" applyFont="1" applyProtection="1">
      <alignment horizontal="center" vertical="center" wrapText="1"/>
      <protection hidden="1"/>
    </xf>
    <xf numFmtId="168" fontId="17" fillId="0" borderId="0" xfId="0" applyFont="1" applyAlignment="1" applyProtection="1">
      <alignment horizontal="left" vertical="center" wrapText="1" readingOrder="1"/>
      <protection hidden="1"/>
    </xf>
    <xf numFmtId="168" fontId="17" fillId="0" borderId="30" xfId="0" applyFont="1" applyBorder="1" applyAlignment="1" applyProtection="1">
      <alignment horizontal="center" vertical="center" wrapText="1" readingOrder="1"/>
      <protection hidden="1"/>
    </xf>
    <xf numFmtId="168" fontId="17" fillId="0" borderId="30" xfId="0" applyFont="1" applyBorder="1" applyAlignment="1" applyProtection="1">
      <alignment horizontal="left" vertical="center" wrapText="1" readingOrder="1"/>
      <protection hidden="1"/>
    </xf>
    <xf numFmtId="168" fontId="17" fillId="0" borderId="31" xfId="0" applyFont="1" applyBorder="1" applyAlignment="1" applyProtection="1">
      <alignment horizontal="center" vertical="center" wrapText="1" readingOrder="1"/>
      <protection hidden="1"/>
    </xf>
    <xf numFmtId="168" fontId="17" fillId="0" borderId="31" xfId="0" applyFont="1" applyBorder="1" applyAlignment="1" applyProtection="1">
      <alignment horizontal="left" vertical="center" wrapText="1" readingOrder="1"/>
      <protection hidden="1"/>
    </xf>
    <xf numFmtId="168" fontId="19" fillId="0" borderId="32" xfId="0" applyFont="1" applyBorder="1" applyAlignment="1" applyProtection="1">
      <alignment horizontal="left" vertical="center" wrapText="1" readingOrder="1"/>
      <protection hidden="1"/>
    </xf>
    <xf numFmtId="168" fontId="17" fillId="0" borderId="32" xfId="0" applyFont="1" applyBorder="1" applyAlignment="1" applyProtection="1">
      <alignment horizontal="right" vertical="center" wrapText="1" readingOrder="1"/>
      <protection hidden="1"/>
    </xf>
    <xf numFmtId="168" fontId="20" fillId="0" borderId="30" xfId="0" applyFont="1" applyBorder="1" applyAlignment="1" applyProtection="1">
      <alignment horizontal="right" vertical="center" wrapText="1" readingOrder="1"/>
      <protection hidden="1"/>
    </xf>
    <xf numFmtId="168" fontId="17" fillId="0" borderId="30" xfId="0" applyFont="1" applyBorder="1" applyAlignment="1" applyProtection="1">
      <alignment horizontal="left" vertical="center" wrapText="1" readingOrder="1"/>
      <protection hidden="1"/>
    </xf>
    <xf numFmtId="168" fontId="17" fillId="0" borderId="30" xfId="0" applyFont="1" applyBorder="1" applyAlignment="1" applyProtection="1">
      <alignment horizontal="right" vertical="center" wrapText="1" readingOrder="1"/>
      <protection hidden="1"/>
    </xf>
    <xf numFmtId="168" fontId="20" fillId="0" borderId="31" xfId="0" applyFont="1" applyBorder="1" applyAlignment="1" applyProtection="1">
      <alignment horizontal="right" vertical="center" wrapText="1" readingOrder="1"/>
      <protection hidden="1"/>
    </xf>
    <xf numFmtId="168" fontId="17" fillId="0" borderId="0" xfId="0" applyFont="1" applyAlignment="1" applyProtection="1">
      <alignment vertical="center" wrapText="1" readingOrder="1"/>
      <protection hidden="1"/>
    </xf>
    <xf numFmtId="168" fontId="19" fillId="0" borderId="30" xfId="0" applyFont="1" applyBorder="1" applyAlignment="1" applyProtection="1">
      <alignment horizontal="left" vertical="center" wrapText="1" readingOrder="1"/>
      <protection hidden="1"/>
    </xf>
    <xf numFmtId="177" fontId="19" fillId="0" borderId="30" xfId="0" applyNumberFormat="1" applyFont="1" applyBorder="1" applyAlignment="1" applyProtection="1">
      <alignment horizontal="right" vertical="center" wrapText="1" readingOrder="1"/>
      <protection hidden="1"/>
    </xf>
    <xf numFmtId="168" fontId="17" fillId="0" borderId="2" xfId="0" applyFont="1" applyBorder="1" applyAlignment="1" applyProtection="1">
      <alignment horizontal="left" vertical="center" wrapText="1" readingOrder="1"/>
      <protection hidden="1"/>
    </xf>
    <xf numFmtId="177" fontId="17" fillId="0" borderId="2" xfId="0" applyNumberFormat="1" applyFont="1" applyBorder="1" applyAlignment="1" applyProtection="1">
      <alignment horizontal="right" vertical="center" wrapText="1" readingOrder="1"/>
      <protection hidden="1"/>
    </xf>
    <xf numFmtId="168" fontId="20" fillId="0" borderId="30" xfId="0" applyFont="1" applyBorder="1" applyAlignment="1" applyProtection="1">
      <alignment horizontal="left" vertical="center" wrapText="1" readingOrder="1"/>
      <protection hidden="1"/>
    </xf>
    <xf numFmtId="168" fontId="20" fillId="0" borderId="0" xfId="0" applyFont="1" applyAlignment="1" applyProtection="1">
      <alignment horizontal="center" vertical="center" wrapText="1" readingOrder="1"/>
      <protection hidden="1"/>
    </xf>
    <xf numFmtId="168" fontId="17" fillId="0" borderId="0" xfId="0" applyFont="1" applyAlignment="1" applyProtection="1">
      <alignment horizontal="justify" vertical="center" wrapText="1" readingOrder="1"/>
      <protection hidden="1"/>
    </xf>
    <xf numFmtId="168" fontId="19" fillId="61" borderId="0" xfId="0" applyFont="1" applyFill="1" applyAlignment="1" applyProtection="1">
      <alignment horizontal="left" vertical="center" wrapText="1" readingOrder="1"/>
      <protection hidden="1"/>
    </xf>
    <xf numFmtId="168" fontId="17" fillId="62" borderId="0" xfId="0" applyFont="1" applyFill="1" applyAlignment="1" applyProtection="1">
      <alignment horizontal="center" vertical="center" wrapText="1" readingOrder="1"/>
      <protection hidden="1"/>
    </xf>
    <xf numFmtId="168" fontId="19" fillId="62" borderId="0" xfId="0" applyFont="1" applyFill="1" applyAlignment="1" applyProtection="1">
      <alignment horizontal="center" vertical="center" wrapText="1" readingOrder="1"/>
      <protection hidden="1"/>
    </xf>
    <xf numFmtId="168" fontId="17" fillId="0" borderId="0" xfId="0" applyFont="1" applyAlignment="1" applyProtection="1">
      <alignment horizontal="left" vertical="center" wrapText="1" readingOrder="1"/>
      <protection hidden="1"/>
    </xf>
    <xf numFmtId="168" fontId="16" fillId="60" borderId="0" xfId="0" applyFont="1" applyFill="1" applyAlignment="1" applyProtection="1">
      <alignment horizontal="left" vertical="center" wrapText="1" readingOrder="1"/>
      <protection hidden="1"/>
    </xf>
    <xf numFmtId="168" fontId="16" fillId="60" borderId="0" xfId="0" applyFont="1" applyFill="1" applyAlignment="1" applyProtection="1">
      <alignment horizontal="center" vertical="center" wrapText="1" readingOrder="1"/>
      <protection hidden="1"/>
    </xf>
    <xf numFmtId="177" fontId="16" fillId="60" borderId="0" xfId="0" applyNumberFormat="1" applyFont="1" applyFill="1" applyAlignment="1" applyProtection="1">
      <alignment horizontal="right" vertical="center" wrapText="1" readingOrder="1"/>
      <protection hidden="1"/>
    </xf>
    <xf numFmtId="168" fontId="17" fillId="60" borderId="0" xfId="0" applyFont="1" applyFill="1" applyAlignment="1" applyProtection="1">
      <alignment horizontal="left" vertical="center" wrapText="1" readingOrder="1"/>
      <protection hidden="1"/>
    </xf>
    <xf numFmtId="177" fontId="17" fillId="60" borderId="0" xfId="0" applyNumberFormat="1" applyFont="1" applyFill="1" applyAlignment="1" applyProtection="1">
      <alignment horizontal="right" vertical="center" wrapText="1" readingOrder="1"/>
      <protection hidden="1"/>
    </xf>
    <xf numFmtId="168" fontId="17" fillId="62" borderId="0" xfId="0" applyFont="1" applyFill="1" applyAlignment="1" applyProtection="1">
      <alignment horizontal="right" vertical="center" wrapText="1" readingOrder="1"/>
      <protection hidden="1"/>
    </xf>
    <xf numFmtId="168" fontId="16" fillId="60" borderId="0" xfId="0" applyFont="1" applyFill="1" applyAlignment="1" applyProtection="1">
      <alignment vertical="center" wrapText="1" readingOrder="1"/>
      <protection hidden="1"/>
    </xf>
    <xf numFmtId="168" fontId="17" fillId="61" borderId="0" xfId="0" applyFont="1" applyFill="1" applyAlignment="1" applyProtection="1">
      <alignment horizontal="center" vertical="center" wrapText="1" readingOrder="1"/>
      <protection hidden="1"/>
    </xf>
    <xf numFmtId="177" fontId="17" fillId="0" borderId="0" xfId="0" applyNumberFormat="1" applyFont="1" applyAlignment="1" applyProtection="1">
      <alignment horizontal="right" vertical="center" wrapText="1" readingOrder="1"/>
      <protection hidden="1"/>
    </xf>
    <xf numFmtId="168" fontId="2" fillId="43" borderId="0" xfId="53" applyFont="1" applyAlignment="1" applyProtection="1">
      <alignment horizontal="left" vertical="center" wrapText="1"/>
      <protection hidden="1"/>
    </xf>
    <xf numFmtId="168" fontId="17" fillId="0" borderId="0" xfId="0" applyFont="1" applyAlignment="1" applyProtection="1">
      <alignment horizontal="center" vertical="center" wrapText="1" readingOrder="1"/>
      <protection hidden="1"/>
    </xf>
    <xf numFmtId="168" fontId="17" fillId="0" borderId="0" xfId="0" applyFont="1" applyAlignment="1" applyProtection="1">
      <alignment horizontal="center" vertical="center" wrapText="1" readingOrder="1"/>
      <protection hidden="1"/>
    </xf>
    <xf numFmtId="168" fontId="17" fillId="0" borderId="0" xfId="0" applyFont="1" applyAlignment="1" applyProtection="1">
      <alignment horizontal="center" vertical="center" textRotation="90" wrapText="1" readingOrder="1"/>
      <protection hidden="1"/>
    </xf>
    <xf numFmtId="168" fontId="17" fillId="0" borderId="0" xfId="0" applyFont="1" applyAlignment="1" applyProtection="1">
      <alignment vertical="center" wrapText="1" readingOrder="1"/>
      <protection hidden="1"/>
    </xf>
    <xf numFmtId="178" fontId="16" fillId="60" borderId="0" xfId="0" applyNumberFormat="1" applyFont="1" applyFill="1" applyAlignment="1" applyProtection="1">
      <alignment horizontal="right" vertical="center" wrapText="1" readingOrder="1"/>
      <protection hidden="1"/>
    </xf>
    <xf numFmtId="168" fontId="17" fillId="63" borderId="30" xfId="0" applyFont="1" applyFill="1" applyBorder="1" applyAlignment="1" applyProtection="1">
      <alignment horizontal="right" vertical="center" wrapText="1" readingOrder="1"/>
      <protection locked="0"/>
    </xf>
    <xf numFmtId="168" fontId="17" fillId="63" borderId="31" xfId="0" applyFont="1" applyFill="1" applyBorder="1" applyAlignment="1" applyProtection="1">
      <alignment horizontal="right" vertical="center" wrapText="1" readingOrder="1"/>
      <protection locked="0"/>
    </xf>
    <xf numFmtId="168" fontId="16" fillId="0" borderId="0" xfId="0" applyFont="1" applyAlignment="1" applyProtection="1">
      <alignment horizontal="right" vertical="center" wrapText="1" readingOrder="1"/>
      <protection hidden="1"/>
    </xf>
    <xf numFmtId="168" fontId="1" fillId="0" borderId="0" xfId="0" applyFont="1" applyAlignment="1" applyProtection="1">
      <alignment horizontal="right" vertical="center" wrapText="1" readingOrder="1"/>
      <protection hidden="1"/>
    </xf>
    <xf numFmtId="168" fontId="5" fillId="64" borderId="0" xfId="47" applyFont="1" applyProtection="1">
      <alignment horizontal="justify" vertical="center" wrapText="1"/>
      <protection hidden="1"/>
    </xf>
    <xf numFmtId="168" fontId="5" fillId="38" borderId="0" xfId="48" applyFont="1" applyProtection="1">
      <alignment horizontal="justify" vertical="center" wrapText="1"/>
      <protection hidden="1"/>
    </xf>
    <xf numFmtId="177" fontId="16" fillId="0" borderId="0" xfId="0" applyNumberFormat="1" applyFont="1" applyAlignment="1" applyProtection="1">
      <alignment vertical="center" wrapText="1" readingOrder="1"/>
      <protection hidden="1"/>
    </xf>
    <xf numFmtId="177" fontId="16" fillId="0" borderId="0" xfId="0" applyNumberFormat="1" applyFont="1" applyAlignment="1" applyProtection="1">
      <alignment horizontal="right" vertical="center" wrapText="1" readingOrder="1"/>
      <protection hidden="1"/>
    </xf>
    <xf numFmtId="168" fontId="19" fillId="0" borderId="2" xfId="0" applyFont="1" applyBorder="1" applyAlignment="1" applyProtection="1">
      <alignment horizontal="right" vertical="center" wrapText="1" readingOrder="1"/>
      <protection hidden="1"/>
    </xf>
    <xf numFmtId="177" fontId="19" fillId="0" borderId="2" xfId="0" applyNumberFormat="1" applyFont="1" applyBorder="1" applyAlignment="1" applyProtection="1">
      <alignment horizontal="right" vertical="center" wrapText="1" readingOrder="1"/>
      <protection hidden="1"/>
    </xf>
    <xf numFmtId="168" fontId="19" fillId="0" borderId="5" xfId="0" applyFont="1" applyBorder="1" applyAlignment="1" applyProtection="1">
      <alignment horizontal="right" vertical="center" wrapText="1" readingOrder="1"/>
      <protection hidden="1"/>
    </xf>
    <xf numFmtId="177" fontId="19" fillId="0" borderId="5" xfId="0" applyNumberFormat="1" applyFont="1" applyBorder="1" applyAlignment="1" applyProtection="1">
      <alignment horizontal="right" vertical="center" wrapText="1" readingOrder="1"/>
      <protection hidden="1"/>
    </xf>
    <xf numFmtId="168" fontId="32" fillId="0" borderId="17" xfId="0" applyFont="1" applyBorder="1" applyAlignment="1" applyProtection="1">
      <alignment horizontal="center" vertical="center" wrapText="1" readingOrder="1"/>
      <protection hidden="1"/>
    </xf>
    <xf numFmtId="168" fontId="32" fillId="0" borderId="0" xfId="0" applyFont="1" applyAlignment="1" applyProtection="1">
      <alignment horizontal="center" vertical="center" wrapText="1" readingOrder="1"/>
      <protection hidden="1"/>
    </xf>
    <xf numFmtId="168" fontId="26" fillId="62" borderId="2" xfId="0" applyFont="1" applyFill="1" applyBorder="1" applyAlignment="1" applyProtection="1">
      <alignment wrapText="1" readingOrder="1"/>
      <protection hidden="1"/>
    </xf>
    <xf numFmtId="168" fontId="26" fillId="0" borderId="2" xfId="0" applyFont="1" applyBorder="1" applyAlignment="1" applyProtection="1">
      <alignment horizontal="center" wrapText="1" readingOrder="1"/>
      <protection hidden="1"/>
    </xf>
    <xf numFmtId="168" fontId="26" fillId="0" borderId="5" xfId="0" applyFont="1" applyBorder="1" applyAlignment="1" applyProtection="1">
      <alignment horizontal="center" wrapText="1" readingOrder="1"/>
      <protection hidden="1"/>
    </xf>
    <xf numFmtId="168" fontId="24" fillId="0" borderId="5" xfId="0" applyFont="1" applyBorder="1" applyAlignment="1" applyProtection="1">
      <alignment wrapText="1" readingOrder="1"/>
      <protection hidden="1"/>
    </xf>
    <xf numFmtId="177" fontId="24" fillId="0" borderId="5" xfId="0" applyNumberFormat="1" applyFont="1" applyBorder="1" applyAlignment="1" applyProtection="1">
      <alignment horizontal="right" wrapText="1" indent="1" readingOrder="1"/>
      <protection hidden="1"/>
    </xf>
    <xf numFmtId="168" fontId="24" fillId="0" borderId="5" xfId="0" applyFont="1" applyBorder="1" applyAlignment="1" applyProtection="1">
      <alignment horizontal="right" wrapText="1" indent="1" readingOrder="1"/>
      <protection hidden="1"/>
    </xf>
    <xf numFmtId="168" fontId="24" fillId="62" borderId="5" xfId="0" applyFont="1" applyFill="1" applyBorder="1" applyAlignment="1" applyProtection="1">
      <alignment wrapText="1" readingOrder="1"/>
      <protection hidden="1"/>
    </xf>
    <xf numFmtId="177" fontId="24" fillId="62" borderId="5" xfId="0" applyNumberFormat="1" applyFont="1" applyFill="1" applyBorder="1" applyAlignment="1" applyProtection="1">
      <alignment horizontal="right" wrapText="1" indent="1" readingOrder="1"/>
      <protection hidden="1"/>
    </xf>
    <xf numFmtId="168" fontId="24" fillId="62" borderId="5" xfId="0" applyFont="1" applyFill="1" applyBorder="1" applyAlignment="1" applyProtection="1">
      <alignment horizontal="right" wrapText="1" indent="1" readingOrder="1"/>
      <protection hidden="1"/>
    </xf>
    <xf numFmtId="168" fontId="17" fillId="0" borderId="2" xfId="0" applyFont="1" applyBorder="1" applyAlignment="1" applyProtection="1">
      <alignment vertical="center" wrapText="1" readingOrder="1"/>
      <protection hidden="1"/>
    </xf>
    <xf numFmtId="168" fontId="17" fillId="0" borderId="2" xfId="0" applyFont="1" applyBorder="1" applyAlignment="1" applyProtection="1">
      <alignment horizontal="center" vertical="center" wrapText="1" readingOrder="1"/>
      <protection hidden="1"/>
    </xf>
    <xf numFmtId="168" fontId="17" fillId="0" borderId="2" xfId="0" applyFont="1" applyBorder="1" applyAlignment="1" applyProtection="1">
      <alignment horizontal="right" vertical="center" wrapText="1" readingOrder="1"/>
      <protection hidden="1"/>
    </xf>
    <xf numFmtId="177" fontId="17" fillId="0" borderId="2" xfId="0" applyNumberFormat="1" applyFont="1" applyBorder="1" applyAlignment="1" applyProtection="1">
      <alignment horizontal="center" vertical="center" wrapText="1" readingOrder="1"/>
      <protection hidden="1"/>
    </xf>
    <xf numFmtId="168" fontId="17" fillId="0" borderId="1" xfId="0" applyFont="1" applyBorder="1" applyAlignment="1" applyProtection="1">
      <alignment horizontal="right" vertical="center" wrapText="1" readingOrder="1"/>
      <protection hidden="1"/>
    </xf>
    <xf numFmtId="168" fontId="19" fillId="0" borderId="1" xfId="0" applyFont="1" applyBorder="1" applyAlignment="1" applyProtection="1">
      <alignment horizontal="center" vertical="center" wrapText="1" readingOrder="1"/>
      <protection hidden="1"/>
    </xf>
    <xf numFmtId="168" fontId="19" fillId="0" borderId="1" xfId="0" applyFont="1" applyBorder="1" applyAlignment="1" applyProtection="1">
      <alignment horizontal="center" vertical="center" wrapText="1" readingOrder="1"/>
      <protection hidden="1"/>
    </xf>
    <xf numFmtId="168" fontId="19" fillId="0" borderId="0" xfId="0" applyFont="1" applyAlignment="1" applyProtection="1">
      <alignment horizontal="right" vertical="center" wrapText="1" readingOrder="1"/>
      <protection hidden="1"/>
    </xf>
    <xf numFmtId="177" fontId="17" fillId="0" borderId="0" xfId="0" applyNumberFormat="1" applyFont="1" applyAlignment="1" applyProtection="1">
      <alignment horizontal="center" vertical="center" wrapText="1" readingOrder="1"/>
      <protection hidden="1"/>
    </xf>
    <xf numFmtId="177" fontId="17" fillId="0" borderId="5" xfId="0" applyNumberFormat="1" applyFont="1" applyBorder="1" applyAlignment="1" applyProtection="1">
      <alignment horizontal="center" vertical="center" wrapText="1" readingOrder="1"/>
      <protection hidden="1"/>
    </xf>
    <xf numFmtId="168" fontId="2" fillId="0" borderId="0" xfId="0" applyFont="1" applyBorder="1" applyAlignment="1">
      <alignment horizontal="center" vertical="center" wrapText="1" readingOrder="1"/>
      <protection hidden="1"/>
    </xf>
    <xf numFmtId="168" fontId="4" fillId="60" borderId="0" xfId="0" applyFont="1" applyFill="1" applyBorder="1" applyAlignment="1">
      <alignment horizontal="justify" vertical="center" wrapText="1"/>
      <protection hidden="1"/>
    </xf>
    <xf numFmtId="168" fontId="4" fillId="60" borderId="0" xfId="0" applyFont="1" applyFill="1" applyBorder="1">
      <alignment vertical="center"/>
      <protection hidden="1"/>
    </xf>
    <xf numFmtId="168" fontId="4" fillId="60" borderId="0" xfId="0" applyFont="1" applyFill="1" applyBorder="1" applyAlignment="1">
      <alignment horizontal="justify" vertical="center" wrapText="1"/>
      <protection hidden="1"/>
    </xf>
    <xf numFmtId="168" fontId="5" fillId="60" borderId="0" xfId="0" applyFont="1" applyFill="1" applyBorder="1" applyAlignment="1">
      <alignment horizontal="center" vertical="center" wrapText="1"/>
      <protection hidden="1"/>
    </xf>
    <xf numFmtId="10" fontId="4" fillId="60" borderId="0" xfId="0" applyNumberFormat="1" applyFont="1" applyFill="1" applyBorder="1" applyAlignment="1">
      <alignment horizontal="right" vertical="center" wrapText="1"/>
      <protection hidden="1"/>
    </xf>
    <xf numFmtId="168" fontId="4" fillId="60" borderId="0" xfId="0" applyFont="1" applyFill="1" applyBorder="1" applyAlignment="1">
      <alignment horizontal="center" vertical="center" wrapText="1"/>
      <protection hidden="1"/>
    </xf>
    <xf numFmtId="168" fontId="4" fillId="60" borderId="0" xfId="0" applyFont="1" applyFill="1" applyBorder="1" applyAlignment="1">
      <alignment horizontal="right" vertical="center" wrapText="1"/>
      <protection hidden="1"/>
    </xf>
    <xf numFmtId="168" fontId="4" fillId="64" borderId="0" xfId="47" applyAlignment="1" applyProtection="1">
      <alignment horizontal="left" vertical="center" wrapText="1"/>
      <protection hidden="1"/>
    </xf>
    <xf numFmtId="168" fontId="0" fillId="0" borderId="0" xfId="0" applyAlignment="1" applyProtection="1">
      <alignment horizontal="left" vertical="center"/>
      <protection hidden="1"/>
    </xf>
    <xf numFmtId="168" fontId="2" fillId="0" borderId="0" xfId="51" applyFont="1" applyFill="1" applyAlignment="1" applyProtection="1">
      <alignment horizontal="center" vertical="center"/>
      <protection hidden="1"/>
    </xf>
    <xf numFmtId="168" fontId="2" fillId="0" borderId="0" xfId="52" applyFont="1" applyFill="1" applyProtection="1">
      <alignment horizontal="center" vertical="center" wrapText="1"/>
      <protection hidden="1"/>
    </xf>
    <xf numFmtId="168" fontId="15" fillId="0" borderId="0" xfId="0" applyFont="1" applyAlignment="1" applyProtection="1">
      <alignment horizontal="center" vertical="center"/>
      <protection hidden="1"/>
    </xf>
    <xf numFmtId="168" fontId="3" fillId="43" borderId="23" xfId="53" applyBorder="1" applyProtection="1">
      <alignment horizontal="center" vertical="center" wrapText="1"/>
      <protection hidden="1"/>
    </xf>
    <xf numFmtId="168" fontId="3" fillId="43" borderId="17" xfId="53" applyBorder="1" applyProtection="1">
      <alignment horizontal="center" vertical="center" wrapText="1"/>
      <protection hidden="1"/>
    </xf>
    <xf numFmtId="168" fontId="3" fillId="43" borderId="24" xfId="53" applyBorder="1" applyProtection="1">
      <alignment horizontal="center" vertical="center" wrapText="1"/>
      <protection hidden="1"/>
    </xf>
    <xf numFmtId="168" fontId="0" fillId="0" borderId="25" xfId="0" applyBorder="1" applyProtection="1">
      <alignment vertical="center"/>
      <protection hidden="1"/>
    </xf>
    <xf numFmtId="168" fontId="0" fillId="0" borderId="26" xfId="0" applyBorder="1" applyProtection="1">
      <alignment vertical="center"/>
      <protection hidden="1"/>
    </xf>
    <xf numFmtId="168" fontId="0" fillId="0" borderId="3" xfId="0" applyBorder="1" applyProtection="1">
      <alignment vertical="center"/>
      <protection hidden="1"/>
    </xf>
    <xf numFmtId="168" fontId="0" fillId="0" borderId="4" xfId="0" applyBorder="1" applyProtection="1">
      <alignment vertical="center"/>
      <protection hidden="1"/>
    </xf>
    <xf numFmtId="168" fontId="0" fillId="0" borderId="6" xfId="0" applyBorder="1" applyProtection="1">
      <alignment vertical="center"/>
      <protection hidden="1"/>
    </xf>
    <xf numFmtId="168" fontId="0" fillId="0" borderId="3" xfId="0" applyBorder="1" applyAlignment="1" applyProtection="1">
      <alignment vertical="center" shrinkToFit="1"/>
      <protection hidden="1"/>
    </xf>
    <xf numFmtId="3" fontId="0" fillId="0" borderId="3" xfId="0" applyNumberFormat="1" applyBorder="1" applyProtection="1">
      <alignment vertical="center"/>
      <protection hidden="1"/>
    </xf>
    <xf numFmtId="168" fontId="3" fillId="43" borderId="25" xfId="53" applyBorder="1" applyProtection="1">
      <alignment horizontal="center" vertical="center" wrapText="1"/>
      <protection hidden="1"/>
    </xf>
    <xf numFmtId="168" fontId="3" fillId="43" borderId="26" xfId="53" applyBorder="1" applyProtection="1">
      <alignment horizontal="center" vertical="center" wrapText="1"/>
      <protection hidden="1"/>
    </xf>
    <xf numFmtId="168" fontId="3" fillId="0" borderId="0" xfId="0" applyFont="1" applyProtection="1">
      <alignment vertical="center"/>
      <protection hidden="1"/>
    </xf>
    <xf numFmtId="168" fontId="0" fillId="0" borderId="4" xfId="0" applyBorder="1" applyAlignment="1" applyProtection="1">
      <alignment horizontal="left"/>
      <protection hidden="1"/>
    </xf>
    <xf numFmtId="168" fontId="0" fillId="0" borderId="5" xfId="0" applyBorder="1" applyAlignment="1" applyProtection="1">
      <alignment horizontal="left"/>
      <protection hidden="1"/>
    </xf>
    <xf numFmtId="168" fontId="0" fillId="0" borderId="6" xfId="0" applyBorder="1" applyAlignment="1" applyProtection="1">
      <alignment horizontal="left"/>
      <protection hidden="1"/>
    </xf>
    <xf numFmtId="168" fontId="3" fillId="0" borderId="4" xfId="0" applyFont="1" applyBorder="1" applyProtection="1">
      <alignment vertical="center"/>
      <protection hidden="1"/>
    </xf>
    <xf numFmtId="168" fontId="3" fillId="0" borderId="5" xfId="0" applyFont="1" applyBorder="1" applyProtection="1">
      <alignment vertical="center"/>
      <protection hidden="1"/>
    </xf>
    <xf numFmtId="168" fontId="3" fillId="0" borderId="6" xfId="0" applyFont="1" applyBorder="1" applyProtection="1">
      <alignment vertical="center"/>
      <protection hidden="1"/>
    </xf>
    <xf numFmtId="168" fontId="3" fillId="0" borderId="26" xfId="0" applyFont="1" applyBorder="1" applyProtection="1">
      <alignment vertical="center"/>
      <protection hidden="1"/>
    </xf>
    <xf numFmtId="168" fontId="0" fillId="0" borderId="3" xfId="0" applyBorder="1" applyProtection="1">
      <alignment vertical="center"/>
      <protection hidden="1"/>
    </xf>
    <xf numFmtId="168" fontId="3" fillId="0" borderId="25" xfId="0" applyFont="1" applyBorder="1" applyProtection="1">
      <alignment vertical="center"/>
      <protection hidden="1"/>
    </xf>
    <xf numFmtId="14" fontId="3" fillId="0" borderId="0" xfId="0" applyNumberFormat="1" applyFont="1" applyProtection="1">
      <alignment vertical="center"/>
      <protection hidden="1"/>
    </xf>
    <xf numFmtId="49" fontId="3" fillId="0" borderId="0" xfId="0" applyNumberFormat="1" applyFont="1" applyProtection="1">
      <alignment vertical="center"/>
      <protection hidden="1"/>
    </xf>
    <xf numFmtId="168" fontId="3" fillId="0" borderId="26" xfId="0" applyFont="1" applyBorder="1" applyAlignment="1" applyProtection="1">
      <alignment vertical="center" wrapText="1"/>
      <protection hidden="1"/>
    </xf>
    <xf numFmtId="168" fontId="3" fillId="0" borderId="3" xfId="0" applyFont="1" applyBorder="1" applyProtection="1">
      <alignment vertical="center"/>
      <protection hidden="1"/>
    </xf>
    <xf numFmtId="168" fontId="3" fillId="0" borderId="27" xfId="0" applyFont="1" applyBorder="1" applyProtection="1">
      <alignment vertical="center"/>
      <protection hidden="1"/>
    </xf>
    <xf numFmtId="168" fontId="3" fillId="0" borderId="4" xfId="0" applyFont="1" applyBorder="1" applyAlignment="1" applyProtection="1">
      <alignment vertical="center" wrapText="1"/>
      <protection hidden="1"/>
    </xf>
    <xf numFmtId="168" fontId="3" fillId="0" borderId="4" xfId="0" applyFont="1" applyBorder="1" applyAlignment="1" applyProtection="1">
      <alignment horizontal="left" vertical="center" wrapText="1"/>
      <protection hidden="1"/>
    </xf>
    <xf numFmtId="168" fontId="3" fillId="0" borderId="6" xfId="0" applyFont="1" applyBorder="1" applyAlignment="1" applyProtection="1">
      <alignment horizontal="left" vertical="center" wrapText="1"/>
      <protection hidden="1"/>
    </xf>
    <xf numFmtId="168" fontId="3" fillId="0" borderId="3" xfId="0" applyFont="1" applyBorder="1" applyAlignment="1" applyProtection="1">
      <alignment vertical="center" wrapText="1"/>
      <protection hidden="1"/>
    </xf>
    <xf numFmtId="168" fontId="3" fillId="0" borderId="6" xfId="0" applyFont="1" applyBorder="1" applyAlignment="1" applyProtection="1">
      <alignment vertical="center" wrapText="1"/>
      <protection hidden="1"/>
    </xf>
    <xf numFmtId="168" fontId="0" fillId="0" borderId="4" xfId="0" applyBorder="1" applyAlignment="1" applyProtection="1">
      <alignment horizontal="center"/>
      <protection hidden="1"/>
    </xf>
    <xf numFmtId="168" fontId="0" fillId="0" borderId="5" xfId="0" applyBorder="1" applyAlignment="1" applyProtection="1">
      <alignment horizontal="center"/>
      <protection hidden="1"/>
    </xf>
    <xf numFmtId="168" fontId="0" fillId="0" borderId="6" xfId="0" applyBorder="1" applyAlignment="1" applyProtection="1">
      <alignment horizontal="center"/>
      <protection hidden="1"/>
    </xf>
    <xf numFmtId="168" fontId="3" fillId="0" borderId="25" xfId="0" applyFont="1" applyBorder="1" applyAlignment="1" applyProtection="1">
      <alignment vertical="center" wrapText="1"/>
      <protection hidden="1"/>
    </xf>
    <xf numFmtId="168" fontId="3" fillId="0" borderId="4" xfId="0" applyFont="1" applyBorder="1" applyAlignment="1" applyProtection="1">
      <alignment horizontal="center" vertical="center"/>
      <protection hidden="1"/>
    </xf>
    <xf numFmtId="168" fontId="3" fillId="0" borderId="6" xfId="0" applyFont="1" applyBorder="1" applyAlignment="1" applyProtection="1">
      <alignment horizontal="center" vertical="center"/>
      <protection hidden="1"/>
    </xf>
    <xf numFmtId="168" fontId="0" fillId="0" borderId="4" xfId="0" applyBorder="1" applyAlignment="1" applyProtection="1">
      <alignment horizontal="left" vertical="center"/>
      <protection hidden="1"/>
    </xf>
    <xf numFmtId="168" fontId="0" fillId="0" borderId="5" xfId="0" applyBorder="1" applyAlignment="1" applyProtection="1">
      <alignment horizontal="left" vertical="center"/>
      <protection hidden="1"/>
    </xf>
    <xf numFmtId="168" fontId="0" fillId="0" borderId="6" xfId="0" applyBorder="1" applyAlignment="1" applyProtection="1">
      <alignment horizontal="left" vertical="center"/>
      <protection hidden="1"/>
    </xf>
    <xf numFmtId="168" fontId="0" fillId="0" borderId="28" xfId="0" applyBorder="1" applyProtection="1">
      <alignment vertical="center"/>
      <protection hidden="1"/>
    </xf>
    <xf numFmtId="168" fontId="0" fillId="0" borderId="29" xfId="0" applyBorder="1" applyProtection="1">
      <alignment vertical="center"/>
      <protection hidden="1"/>
    </xf>
    <xf numFmtId="20" fontId="0" fillId="0" borderId="4" xfId="0" applyNumberFormat="1" applyBorder="1" applyProtection="1">
      <alignment vertical="center"/>
      <protection hidden="1"/>
    </xf>
    <xf numFmtId="20" fontId="0" fillId="0" borderId="5" xfId="0" applyNumberFormat="1" applyBorder="1" applyProtection="1">
      <alignment vertical="center"/>
      <protection hidden="1"/>
    </xf>
    <xf numFmtId="20" fontId="0" fillId="0" borderId="6" xfId="0" applyNumberFormat="1" applyBorder="1" applyProtection="1">
      <alignment vertical="center"/>
      <protection hidden="1"/>
    </xf>
    <xf numFmtId="168" fontId="5" fillId="64" borderId="0" xfId="47" applyFont="1" applyAlignment="1" applyProtection="1">
      <alignment horizontal="center" vertical="center" wrapText="1"/>
      <protection hidden="1"/>
    </xf>
    <xf numFmtId="168" fontId="0" fillId="0" borderId="0" xfId="0" applyAlignment="1" applyProtection="1">
      <alignment horizontal="center" vertical="center"/>
      <protection hidden="1"/>
    </xf>
    <xf numFmtId="168" fontId="3" fillId="65" borderId="0" xfId="71" applyProtection="1">
      <alignment horizontal="center" vertical="center" wrapText="1"/>
      <protection hidden="1"/>
    </xf>
    <xf numFmtId="168" fontId="0" fillId="0" borderId="2" xfId="0" applyBorder="1" applyProtection="1">
      <alignment vertical="center"/>
      <protection hidden="1"/>
    </xf>
    <xf numFmtId="168" fontId="13" fillId="0" borderId="3" xfId="0" applyFont="1" applyBorder="1" applyAlignment="1" applyProtection="1">
      <alignment horizontal="center" vertical="center"/>
      <protection hidden="1"/>
    </xf>
    <xf numFmtId="168" fontId="13" fillId="0" borderId="0" xfId="0" applyFont="1" applyProtection="1">
      <alignment vertical="center"/>
      <protection hidden="1"/>
    </xf>
    <xf numFmtId="168" fontId="0" fillId="0" borderId="0" xfId="0" applyProtection="1">
      <alignment vertical="center"/>
      <protection hidden="1"/>
    </xf>
    <xf numFmtId="168" fontId="5" fillId="39" borderId="0" xfId="49" applyAlignment="1" applyProtection="1">
      <alignment horizontal="center" vertical="center" wrapText="1"/>
      <protection hidden="1"/>
    </xf>
  </cellXfs>
  <cellStyles count="72">
    <cellStyle name="40% - Ênfase6" xfId="5" builtinId="51" customBuiltin="1"/>
    <cellStyle name="APT1" xfId="6" xr:uid="{F55BCD49-F55F-416A-9130-93D463FB7D59}"/>
    <cellStyle name="APT2" xfId="7" xr:uid="{F1FEEAB8-1417-464E-91BC-DCEDB190D7E4}"/>
    <cellStyle name="APT3" xfId="8" xr:uid="{9A0FA355-F7AA-4749-AAA1-B5500D47A679}"/>
    <cellStyle name="APT4" xfId="9" xr:uid="{15F96B6F-B8F9-4ECE-BF9D-BFEC9882CE45}"/>
    <cellStyle name="APT5" xfId="10" xr:uid="{D7F0A8A6-06C6-41CF-9676-33D7B7E63333}"/>
    <cellStyle name="AZUL1" xfId="11" xr:uid="{6C98890C-CF80-494C-86F1-3DC2432145CD}"/>
    <cellStyle name="AZUL2" xfId="12" xr:uid="{3F38FFB0-C1EC-4AE1-B4AA-EC0C150EB777}"/>
    <cellStyle name="AZUL3" xfId="13" xr:uid="{51556AD4-67BD-473E-88FE-7040D4F6E116}"/>
    <cellStyle name="AZUL4" xfId="14" xr:uid="{DB8139DE-FCDE-4A35-8922-0D1B021EB666}"/>
    <cellStyle name="AZUL5" xfId="15" xr:uid="{6E371911-58E1-42EB-8171-56005FAFD7BD}"/>
    <cellStyle name="CLARO1" xfId="16" xr:uid="{76F1D135-E527-432F-9DE4-D7251774AC7A}"/>
    <cellStyle name="COMERCIAL1" xfId="17" xr:uid="{00AE0341-FDAC-4140-A845-8271D9C0B935}"/>
    <cellStyle name="COMERCIAL2" xfId="18" xr:uid="{B2EC4278-9D8B-45B5-948E-9D253B151E97}"/>
    <cellStyle name="COMERCIAL3" xfId="19" xr:uid="{6E266729-25D2-4E88-986D-152F40BE0155}"/>
    <cellStyle name="COMERCIAL4" xfId="20" xr:uid="{AC02FCD1-CA5E-49EB-8AF7-8D0D25FFA965}"/>
    <cellStyle name="COMERCIAL5" xfId="21" xr:uid="{09B41AD7-F531-4955-B91D-483A719C0910}"/>
    <cellStyle name="Ênfase6" xfId="4" builtinId="49" customBuiltin="1"/>
    <cellStyle name="ESCURO1" xfId="22" xr:uid="{5A9E2694-5A6F-471F-94EC-E738D02C95DC}"/>
    <cellStyle name="ESTILO1" xfId="23" xr:uid="{DE782463-E337-4A82-9A40-8B788029154D}"/>
    <cellStyle name="ESTILO2" xfId="24" xr:uid="{3CBECD67-A59E-4EE5-A32D-C21EBDA8141B}"/>
    <cellStyle name="ESTILO3" xfId="25" xr:uid="{998C0EAC-21D8-4173-BC2D-EFE0C66A7ED2}"/>
    <cellStyle name="ESTILO4" xfId="26" xr:uid="{98FC5B13-C731-46F0-8CAF-9F0E83C61381}"/>
    <cellStyle name="ESTILO5" xfId="27" xr:uid="{261D15F3-619D-4CD1-A130-E94034C8FD5D}"/>
    <cellStyle name="FORTE1" xfId="28" xr:uid="{5AECB30A-2B8A-46DF-BB8C-4ABF4FFBF86C}"/>
    <cellStyle name="FORTE2" xfId="29" xr:uid="{37D2594B-22AD-4BF8-95FC-66D10CB69A0F}"/>
    <cellStyle name="FORTE3" xfId="30" xr:uid="{C498A5DB-7EA9-46F5-9786-BB3FA517EEDE}"/>
    <cellStyle name="FORTE4" xfId="31" xr:uid="{BC55BE2F-4338-4D6E-ABAF-0BC6AEB42AF9}"/>
    <cellStyle name="FORTE5" xfId="32" xr:uid="{7A9411F1-8034-4314-975E-E743D829CBFA}"/>
    <cellStyle name="Inverso" xfId="33" xr:uid="{69DDBA9D-E0DB-4663-B512-092822CC630A}"/>
    <cellStyle name="JTAMARELO 1" xfId="34" xr:uid="{063FACD9-7388-4703-BCC5-C5A717C9A9E2}"/>
    <cellStyle name="JTAMARELO 2" xfId="35" xr:uid="{C5333687-3C0D-440C-AE09-8B59053BF1BF}"/>
    <cellStyle name="JTAZUL 1" xfId="36" xr:uid="{A202EEDC-C29F-441D-BABF-0635EBF3483B}"/>
    <cellStyle name="JTAZUL 2" xfId="37" xr:uid="{E8F51341-962F-4525-B4BC-11E229989616}"/>
    <cellStyle name="JTVERDE 1" xfId="38" xr:uid="{FDA656A0-E1A0-465B-9118-0F8E357BF5F6}"/>
    <cellStyle name="JTVERDE 2" xfId="39" xr:uid="{B7DC4A6E-BF12-4C13-B6DA-D5686002CADD}"/>
    <cellStyle name="LINHA1" xfId="40" xr:uid="{E2AA2A4E-10AE-4D3F-BFA6-BE331420BC4D}"/>
    <cellStyle name="LINHA2" xfId="41" xr:uid="{2A4A9135-790B-403B-9420-089AE46ED6B3}"/>
    <cellStyle name="LINHA3" xfId="42" xr:uid="{85256CC1-A801-4B69-B097-6020BCCD210E}"/>
    <cellStyle name="LINHA4" xfId="43" xr:uid="{FAD6E2A4-4DA9-4484-839E-9736158741CD}"/>
    <cellStyle name="LINHA5" xfId="44" xr:uid="{789BA6DD-6DE5-4E5D-BF64-A7D185C8A4C8}"/>
    <cellStyle name="Moeda" xfId="3" builtinId="4"/>
    <cellStyle name="Normal" xfId="0" builtinId="0" customBuiltin="1"/>
    <cellStyle name="Normal 2" xfId="45" xr:uid="{2DCFF385-C7E5-430E-ADF8-27511A27FF9B}"/>
    <cellStyle name="Porcentagem" xfId="2" builtinId="5"/>
    <cellStyle name="Porcentagem 2" xfId="46" xr:uid="{302EFC04-48BB-4571-A844-18AB475030C6}"/>
    <cellStyle name="RESEDA" xfId="47" xr:uid="{AB723EC0-4AD6-42AB-BEE7-62AF7F30B95E}"/>
    <cellStyle name="RESEDA MENU" xfId="70" xr:uid="{6455AAF7-CC3D-4293-B88C-11D94867EA49}"/>
    <cellStyle name="RESEDA1" xfId="48" xr:uid="{748149BF-400E-4F1C-BAFA-30AF7AD073B0}"/>
    <cellStyle name="RESEDA2" xfId="49" xr:uid="{B40CE248-7426-4648-8179-ACCD09414319}"/>
    <cellStyle name="RESEDA3" xfId="50" xr:uid="{F3BA8B4E-B478-4F37-88AB-27DC83C6BBA3}"/>
    <cellStyle name="RESEDA4" xfId="51" xr:uid="{32A13E3F-8746-4BBE-BFE8-90A5AE8519E0}"/>
    <cellStyle name="RESEDA5" xfId="52" xr:uid="{45571F14-8F60-4A13-B8EF-DE9AEA9245BF}"/>
    <cellStyle name="RESEDA6" xfId="53" xr:uid="{6756B39D-6647-46F4-8241-4F0A8D79F5DD}"/>
    <cellStyle name="RESEDA7" xfId="71" xr:uid="{67F0BAFB-8898-4D0D-B4BD-75C54625357F}"/>
    <cellStyle name="RESID1" xfId="54" xr:uid="{C8458F8D-F254-494F-AA05-CEDC29A93613}"/>
    <cellStyle name="RESID2" xfId="55" xr:uid="{48689B15-52C2-4893-AEB4-8C22A42FD3F2}"/>
    <cellStyle name="RESID3" xfId="56" xr:uid="{5D2A4C9C-7D04-4E46-8524-1C4F07F8EA5A}"/>
    <cellStyle name="RESID4" xfId="57" xr:uid="{A514866E-649F-4260-A604-C210B7EB4724}"/>
    <cellStyle name="RESID5" xfId="58" xr:uid="{AB1E06B8-A475-4E67-8A06-F518AF498E70}"/>
    <cellStyle name="RURAL1" xfId="59" xr:uid="{B0636B0A-9CBD-4683-821B-F58A5C66E7DB}"/>
    <cellStyle name="RURAL2" xfId="60" xr:uid="{28889BC2-95FE-4148-AA72-BAEC70088476}"/>
    <cellStyle name="RURAL3" xfId="61" xr:uid="{61405FAA-CE51-4E96-9DB2-8DC3CE098784}"/>
    <cellStyle name="RURAL4" xfId="62" xr:uid="{2FA5415D-01C7-4256-94CE-D884811E9E45}"/>
    <cellStyle name="RURAL5" xfId="63" xr:uid="{3A227C32-D21B-4D6D-BF84-097B3EDC1D51}"/>
    <cellStyle name="VERDE" xfId="64" xr:uid="{3E67D775-FF9E-442C-9591-50B555909C5B}"/>
    <cellStyle name="VERDE1" xfId="65" xr:uid="{5DC8C176-E924-4F85-A09D-22F10ABCBB96}"/>
    <cellStyle name="VERDE2" xfId="66" xr:uid="{83581978-BC78-43D9-A0E8-C940DDF40498}"/>
    <cellStyle name="VERDE3" xfId="67" xr:uid="{76BA95F0-1E8C-43D1-BD0F-CA441FC80567}"/>
    <cellStyle name="VERDE4" xfId="68" xr:uid="{9DBA59CD-0111-4F2F-9193-19550A2ACDC7}"/>
    <cellStyle name="VERDE5" xfId="69" xr:uid="{B795B2B1-F8DC-43F6-8E1E-2121EC14D0CF}"/>
    <cellStyle name="Vírgula" xfId="1" builtinId="3"/>
  </cellStyles>
  <dxfs count="14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ill>
        <patternFill>
          <bgColor rgb="FFFFFF00"/>
        </patternFill>
      </fill>
    </dxf>
    <dxf>
      <font>
        <color rgb="FFFF0000"/>
      </font>
    </dxf>
    <dxf>
      <font>
        <color rgb="FFFF0000"/>
      </font>
    </dxf>
    <dxf>
      <fill>
        <patternFill>
          <bgColor rgb="FFFFFF00"/>
        </patternFill>
      </fill>
    </dxf>
    <dxf>
      <font>
        <color rgb="FFFF0000"/>
      </font>
    </dxf>
    <dxf>
      <font>
        <color rgb="FFFF0000"/>
      </font>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color rgb="FFFF0000"/>
      </font>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ill>
        <patternFill>
          <bgColor rgb="FFFFFF00"/>
        </patternFill>
      </fill>
    </dxf>
    <dxf>
      <font>
        <color rgb="FFFF0000"/>
      </font>
    </dxf>
    <dxf>
      <font>
        <color rgb="FFFF0000"/>
      </font>
    </dxf>
    <dxf>
      <fill>
        <patternFill>
          <bgColor rgb="FFFFFF00"/>
        </patternFill>
      </fill>
    </dxf>
    <dxf>
      <font>
        <color rgb="FFFF0000"/>
      </font>
    </dxf>
    <dxf>
      <font>
        <color rgb="FFFF0000"/>
      </font>
    </dxf>
    <dxf>
      <font>
        <color rgb="FFFF0000"/>
      </font>
    </dxf>
    <dxf>
      <font>
        <color rgb="FFFF0000"/>
      </font>
    </dxf>
    <dxf>
      <font>
        <color rgb="FFFF0000"/>
      </font>
    </dxf>
    <dxf>
      <fill>
        <patternFill>
          <bgColor rgb="FFFFFF00"/>
        </patternFill>
      </fill>
    </dxf>
    <dxf>
      <fill>
        <patternFill>
          <bgColor rgb="FFFFFF00"/>
        </patternFill>
      </fill>
    </dxf>
    <dxf>
      <fill>
        <patternFill>
          <bgColor rgb="FFFFFF00"/>
        </patternFill>
      </fill>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ill>
        <patternFill>
          <bgColor rgb="FFFFFF00"/>
        </patternFill>
      </fill>
    </dxf>
    <dxf>
      <fill>
        <patternFill>
          <bgColor rgb="FFFFFF00"/>
        </patternFill>
      </fill>
    </dxf>
    <dxf>
      <fill>
        <patternFill>
          <bgColor rgb="FFFFFF00"/>
        </patternFill>
      </fill>
    </dxf>
    <dxf>
      <font>
        <color rgb="FFFF0000"/>
      </font>
    </dxf>
    <dxf>
      <font>
        <color rgb="FFFF0000"/>
      </font>
    </dxf>
    <dxf>
      <font>
        <color auto="1"/>
      </font>
      <fill>
        <patternFill>
          <bgColor rgb="FFFFFF00"/>
        </patternFill>
      </fill>
    </dxf>
    <dxf>
      <fill>
        <patternFill>
          <bgColor rgb="FFFFFF00"/>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ont>
        <color rgb="FFFF0000"/>
      </font>
    </dxf>
    <dxf>
      <font>
        <color rgb="FFFF0000"/>
      </font>
    </dxf>
    <dxf>
      <font>
        <color rgb="FFFF0000"/>
      </font>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color rgb="FFFF0000"/>
      </font>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ill>
        <patternFill>
          <bgColor rgb="FFFFFF00"/>
        </patternFill>
      </fill>
    </dxf>
    <dxf>
      <font>
        <color rgb="FFFF0000"/>
      </font>
    </dxf>
    <dxf>
      <font>
        <color rgb="FFFF0000"/>
      </font>
    </dxf>
    <dxf>
      <font>
        <color auto="1"/>
      </font>
      <fill>
        <patternFill>
          <bgColor rgb="FFFFFF00"/>
        </patternFill>
      </fill>
    </dxf>
    <dxf>
      <fill>
        <patternFill>
          <bgColor rgb="FFFFFF00"/>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ont>
        <color rgb="FFFF0000"/>
      </font>
    </dxf>
    <dxf>
      <font>
        <color rgb="FFFF0000"/>
      </font>
    </dxf>
    <dxf>
      <font>
        <color rgb="FFFF0000"/>
      </font>
    </dxf>
    <dxf>
      <font>
        <color rgb="FFFF0000"/>
      </font>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ont>
        <color rgb="FFFF0000"/>
      </font>
    </dxf>
    <dxf>
      <font>
        <b/>
        <i val="0"/>
      </font>
      <fill>
        <patternFill>
          <bgColor theme="7" tint="0.59996337778862885"/>
        </patternFill>
      </fill>
      <border>
        <left/>
        <right/>
        <top/>
        <bottom/>
      </border>
    </dxf>
    <dxf>
      <font>
        <b/>
        <i val="0"/>
      </font>
      <fill>
        <patternFill>
          <bgColor theme="7" tint="0.59996337778862885"/>
        </patternFill>
      </fill>
      <border>
        <left/>
        <right/>
        <top/>
        <bottom/>
      </border>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ont>
        <color auto="1"/>
      </font>
      <fill>
        <patternFill>
          <bgColor rgb="FFFFFF00"/>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theme="3" tint="0.749961851863155"/>
        </patternFill>
      </fill>
    </dxf>
    <dxf>
      <fill>
        <patternFill>
          <bgColor rgb="FFFFFF00"/>
        </patternFill>
      </fill>
    </dxf>
    <dxf>
      <fill>
        <patternFill>
          <bgColor rgb="FFFFFF00"/>
        </patternFill>
      </fill>
    </dxf>
  </dxfs>
  <tableStyles count="0" defaultTableStyle="TableStyleMedium2" defaultPivotStyle="PivotStyleLight16"/>
  <colors>
    <mruColors>
      <color rgb="FFD0DBCB"/>
      <color rgb="FFA2B79A"/>
      <color rgb="FF0000FF"/>
      <color rgb="FFFDFDFE"/>
      <color rgb="FFFAFAFA"/>
      <color rgb="FF213A8F"/>
      <color rgb="FFB8C5EE"/>
      <color rgb="FFE52621"/>
      <color rgb="FFFFFFFF"/>
      <color rgb="FF0101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1'!$J$37:$J$39</c:f>
              <c:numCache>
                <c:formatCode>#,##0.00_ ;[Red]\-#,##0.00\ </c:formatCode>
                <c:ptCount val="3"/>
                <c:pt idx="0">
                  <c:v>0.95000000000000018</c:v>
                </c:pt>
                <c:pt idx="1">
                  <c:v>0.95000000000000018</c:v>
                </c:pt>
                <c:pt idx="2">
                  <c:v>0.65000000000000036</c:v>
                </c:pt>
              </c:numCache>
            </c:numRef>
          </c:val>
          <c:extLst>
            <c:ext xmlns:c16="http://schemas.microsoft.com/office/drawing/2014/chart" uri="{C3380CC4-5D6E-409C-BE32-E72D297353CC}">
              <c16:uniqueId val="{00000000-AAC2-47F4-BDCE-C4F1471D1A97}"/>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1'!$Y$36</c:f>
              <c:strCache>
                <c:ptCount val="1"/>
                <c:pt idx="0">
                  <c:v>Paradigma</c:v>
                </c:pt>
              </c:strCache>
            </c:strRef>
          </c:tx>
          <c:spPr>
            <a:ln w="12700" cap="sq">
              <a:solidFill>
                <a:schemeClr val="tx1"/>
              </a:solidFill>
              <a:round/>
            </a:ln>
            <a:effectLst/>
          </c:spPr>
          <c:marker>
            <c:symbol val="none"/>
          </c:marker>
          <c:val>
            <c:numRef>
              <c:f>'PLANILHA TIPO 1'!$Y$37:$Y$39</c:f>
              <c:numCache>
                <c:formatCode>#,##0.00_ ;\-#,##0.00\ </c:formatCode>
                <c:ptCount val="3"/>
                <c:pt idx="0">
                  <c:v>1</c:v>
                </c:pt>
                <c:pt idx="1">
                  <c:v>1</c:v>
                </c:pt>
                <c:pt idx="2">
                  <c:v>1</c:v>
                </c:pt>
              </c:numCache>
            </c:numRef>
          </c:val>
          <c:smooth val="0"/>
          <c:extLst>
            <c:ext xmlns:c16="http://schemas.microsoft.com/office/drawing/2014/chart" uri="{C3380CC4-5D6E-409C-BE32-E72D297353CC}">
              <c16:uniqueId val="{00000001-AAC2-47F4-BDCE-C4F1471D1A97}"/>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2'!$Y$37:$Y$39</c:f>
              <c:numCache>
                <c:formatCode>#,##0.00_ ;\-#,##0.00\ </c:formatCode>
                <c:ptCount val="3"/>
                <c:pt idx="0">
                  <c:v>1</c:v>
                </c:pt>
                <c:pt idx="1">
                  <c:v>1</c:v>
                </c:pt>
                <c:pt idx="2">
                  <c:v>1</c:v>
                </c:pt>
              </c:numCache>
            </c:numRef>
          </c:val>
          <c:extLst>
            <c:ext xmlns:c16="http://schemas.microsoft.com/office/drawing/2014/chart" uri="{C3380CC4-5D6E-409C-BE32-E72D297353CC}">
              <c16:uniqueId val="{00000000-1127-4B7D-AC0C-98D6C5464BCB}"/>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2'!$Y$36</c:f>
              <c:strCache>
                <c:ptCount val="1"/>
                <c:pt idx="0">
                  <c:v>Paradigma</c:v>
                </c:pt>
              </c:strCache>
            </c:strRef>
          </c:tx>
          <c:spPr>
            <a:ln w="12700" cap="sq">
              <a:solidFill>
                <a:schemeClr val="tx1"/>
              </a:solidFill>
              <a:round/>
            </a:ln>
            <a:effectLst/>
          </c:spPr>
          <c:marker>
            <c:symbol val="none"/>
          </c:marker>
          <c:val>
            <c:numRef>
              <c:f>'PLANILHA TIPO 2'!$Y$37:$Y$39</c:f>
              <c:numCache>
                <c:formatCode>#,##0.00_ ;\-#,##0.00\ </c:formatCode>
                <c:ptCount val="3"/>
                <c:pt idx="0">
                  <c:v>1</c:v>
                </c:pt>
                <c:pt idx="1">
                  <c:v>1</c:v>
                </c:pt>
                <c:pt idx="2">
                  <c:v>1</c:v>
                </c:pt>
              </c:numCache>
            </c:numRef>
          </c:val>
          <c:smooth val="0"/>
          <c:extLst>
            <c:ext xmlns:c16="http://schemas.microsoft.com/office/drawing/2014/chart" uri="{C3380CC4-5D6E-409C-BE32-E72D297353CC}">
              <c16:uniqueId val="{00000001-1127-4B7D-AC0C-98D6C5464BCB}"/>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 sourceLinked="0"/>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Ajuste ao bem avaliando</c:v>
          </c:tx>
          <c:spPr>
            <a:solidFill>
              <a:schemeClr val="accent1"/>
            </a:solidFill>
            <a:ln>
              <a:noFill/>
            </a:ln>
            <a:effectLst/>
          </c:spPr>
          <c:invertIfNegative val="0"/>
          <c:val>
            <c:numRef>
              <c:f>'PLANILHA TIPO 2'!$L$37:$L$39</c:f>
              <c:numCache>
                <c:formatCode>#,##0.00_ ;[Red]\-#,##0.00\ </c:formatCode>
                <c:ptCount val="3"/>
                <c:pt idx="0">
                  <c:v>0.75</c:v>
                </c:pt>
                <c:pt idx="1">
                  <c:v>0.75</c:v>
                </c:pt>
                <c:pt idx="2">
                  <c:v>0.75</c:v>
                </c:pt>
              </c:numCache>
            </c:numRef>
          </c:val>
          <c:extLst>
            <c:ext xmlns:c16="http://schemas.microsoft.com/office/drawing/2014/chart" uri="{C3380CC4-5D6E-409C-BE32-E72D297353CC}">
              <c16:uniqueId val="{00000000-BD39-4C86-9E10-D2BF6614CD78}"/>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2'!$Y$36</c:f>
              <c:strCache>
                <c:ptCount val="1"/>
                <c:pt idx="0">
                  <c:v>Paradigma</c:v>
                </c:pt>
              </c:strCache>
            </c:strRef>
          </c:tx>
          <c:spPr>
            <a:ln w="12700" cap="sq">
              <a:solidFill>
                <a:schemeClr val="tx1"/>
              </a:solidFill>
              <a:round/>
            </a:ln>
            <a:effectLst/>
          </c:spPr>
          <c:marker>
            <c:symbol val="none"/>
          </c:marker>
          <c:val>
            <c:numRef>
              <c:f>'PLANILHA TIPO 2'!$Y$37:$Y$39</c:f>
              <c:numCache>
                <c:formatCode>#,##0.00_ ;\-#,##0.00\ </c:formatCode>
                <c:ptCount val="3"/>
                <c:pt idx="0">
                  <c:v>1</c:v>
                </c:pt>
                <c:pt idx="1">
                  <c:v>1</c:v>
                </c:pt>
                <c:pt idx="2">
                  <c:v>1</c:v>
                </c:pt>
              </c:numCache>
            </c:numRef>
          </c:val>
          <c:smooth val="0"/>
          <c:extLst>
            <c:ext xmlns:c16="http://schemas.microsoft.com/office/drawing/2014/chart" uri="{C3380CC4-5D6E-409C-BE32-E72D297353CC}">
              <c16:uniqueId val="{00000001-BD39-4C86-9E10-D2BF6614CD78}"/>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antes da homogeneização</c:v>
          </c:tx>
          <c:spPr>
            <a:solidFill>
              <a:schemeClr val="accent1"/>
            </a:solidFill>
            <a:ln>
              <a:noFill/>
            </a:ln>
            <a:effectLst/>
          </c:spPr>
          <c:invertIfNegative val="0"/>
          <c:val>
            <c:numRef>
              <c:f>'PLANILHA TIPO 2'!$AA$132:$AA$134</c:f>
              <c:numCache>
                <c:formatCode>#,##0.00_ ;[Red]\-#,##0.00\ </c:formatCode>
                <c:ptCount val="3"/>
                <c:pt idx="0">
                  <c:v>1.6</c:v>
                </c:pt>
                <c:pt idx="1">
                  <c:v>1.6</c:v>
                </c:pt>
                <c:pt idx="2">
                  <c:v>1.9</c:v>
                </c:pt>
              </c:numCache>
            </c:numRef>
          </c:val>
          <c:extLst>
            <c:ext xmlns:c16="http://schemas.microsoft.com/office/drawing/2014/chart" uri="{C3380CC4-5D6E-409C-BE32-E72D297353CC}">
              <c16:uniqueId val="{00000000-FCEC-4C81-A4E2-B1C312EA66C8}"/>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2'!$Z$132:$Z$134</c:f>
              <c:numCache>
                <c:formatCode>#,##0.00_ ;\-#,##0.00\ </c:formatCode>
                <c:ptCount val="3"/>
                <c:pt idx="0">
                  <c:v>1</c:v>
                </c:pt>
                <c:pt idx="1">
                  <c:v>1</c:v>
                </c:pt>
                <c:pt idx="2">
                  <c:v>1</c:v>
                </c:pt>
              </c:numCache>
            </c:numRef>
          </c:val>
          <c:smooth val="0"/>
          <c:extLst>
            <c:ext xmlns:c16="http://schemas.microsoft.com/office/drawing/2014/chart" uri="{C3380CC4-5D6E-409C-BE32-E72D297353CC}">
              <c16:uniqueId val="{00000001-FCEC-4C81-A4E2-B1C312EA66C8}"/>
            </c:ext>
          </c:extLst>
        </c:ser>
        <c:ser>
          <c:idx val="2"/>
          <c:order val="2"/>
          <c:tx>
            <c:v>Fator máximo</c:v>
          </c:tx>
          <c:spPr>
            <a:ln w="12700" cap="rnd">
              <a:solidFill>
                <a:srgbClr val="FF0000"/>
              </a:solidFill>
              <a:round/>
            </a:ln>
            <a:effectLst/>
          </c:spPr>
          <c:marker>
            <c:symbol val="none"/>
          </c:marker>
          <c:val>
            <c:numRef>
              <c:f>'PLANILHA TIPO 2'!$AB$132:$AB$134</c:f>
              <c:numCache>
                <c:formatCode>#,##0.00_ ;\-#,##0.00\ </c:formatCode>
                <c:ptCount val="3"/>
                <c:pt idx="0">
                  <c:v>1.9</c:v>
                </c:pt>
                <c:pt idx="1">
                  <c:v>1.9</c:v>
                </c:pt>
                <c:pt idx="2">
                  <c:v>1.9</c:v>
                </c:pt>
              </c:numCache>
            </c:numRef>
          </c:val>
          <c:smooth val="0"/>
          <c:extLst>
            <c:ext xmlns:c16="http://schemas.microsoft.com/office/drawing/2014/chart" uri="{C3380CC4-5D6E-409C-BE32-E72D297353CC}">
              <c16:uniqueId val="{00000002-FCEC-4C81-A4E2-B1C312EA66C8}"/>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após a homogeneização</c:v>
          </c:tx>
          <c:spPr>
            <a:solidFill>
              <a:schemeClr val="accent1"/>
            </a:solidFill>
            <a:ln>
              <a:noFill/>
            </a:ln>
            <a:effectLst/>
          </c:spPr>
          <c:invertIfNegative val="0"/>
          <c:val>
            <c:numRef>
              <c:f>'PLANILHA TIPO 2'!$H$153:$H$155</c:f>
              <c:numCache>
                <c:formatCode>#,##0.00_ ;[Red]\-#,##0.00\ </c:formatCode>
                <c:ptCount val="3"/>
                <c:pt idx="0">
                  <c:v>1.6</c:v>
                </c:pt>
                <c:pt idx="1">
                  <c:v>1.6</c:v>
                </c:pt>
                <c:pt idx="2">
                  <c:v>1.6</c:v>
                </c:pt>
              </c:numCache>
            </c:numRef>
          </c:val>
          <c:extLst>
            <c:ext xmlns:c16="http://schemas.microsoft.com/office/drawing/2014/chart" uri="{C3380CC4-5D6E-409C-BE32-E72D297353CC}">
              <c16:uniqueId val="{00000000-359F-43CE-9535-D14D339528B8}"/>
            </c:ext>
          </c:extLst>
        </c:ser>
        <c:dLbls>
          <c:showLegendKey val="0"/>
          <c:showVal val="0"/>
          <c:showCatName val="0"/>
          <c:showSerName val="0"/>
          <c:showPercent val="0"/>
          <c:showBubbleSize val="0"/>
        </c:dLbls>
        <c:gapWidth val="219"/>
        <c:overlap val="100"/>
        <c:axId val="1095974352"/>
        <c:axId val="1095975312"/>
        <c:extLst>
          <c:ext xmlns:c15="http://schemas.microsoft.com/office/drawing/2012/chart" uri="{02D57815-91ED-43cb-92C2-25804820EDAC}">
            <c15:filteredBarSeries>
              <c15:ser>
                <c:idx val="3"/>
                <c:order val="3"/>
                <c:tx>
                  <c:v>Faixa inalterável</c:v>
                </c:tx>
                <c:spPr>
                  <a:solidFill>
                    <a:schemeClr val="bg1">
                      <a:lumMod val="95000"/>
                    </a:schemeClr>
                  </a:solidFill>
                  <a:ln>
                    <a:noFill/>
                  </a:ln>
                  <a:effectLst/>
                </c:spPr>
                <c:invertIfNegative val="0"/>
                <c:val>
                  <c:numRef>
                    <c:extLst>
                      <c:ext uri="{02D57815-91ED-43cb-92C2-25804820EDAC}">
                        <c15:formulaRef>
                          <c15:sqref>'PLANILHA TIPO 2'!$AC$132:$AC$134</c15:sqref>
                        </c15:formulaRef>
                      </c:ext>
                    </c:extLst>
                    <c:numCache>
                      <c:formatCode>#,##0.00_ ;\-#,##0.00\ </c:formatCode>
                      <c:ptCount val="3"/>
                    </c:numCache>
                  </c:numRef>
                </c:val>
                <c:extLst>
                  <c:ext xmlns:c16="http://schemas.microsoft.com/office/drawing/2014/chart" uri="{C3380CC4-5D6E-409C-BE32-E72D297353CC}">
                    <c16:uniqueId val="{00000003-359F-43CE-9535-D14D339528B8}"/>
                  </c:ext>
                </c:extLst>
              </c15:ser>
            </c15:filteredBarSeries>
          </c:ext>
        </c:extLst>
      </c:barChart>
      <c:lineChart>
        <c:grouping val="standard"/>
        <c:varyColors val="0"/>
        <c:ser>
          <c:idx val="0"/>
          <c:order val="0"/>
          <c:tx>
            <c:v>Fator mínimo</c:v>
          </c:tx>
          <c:spPr>
            <a:ln w="12700" cap="rnd">
              <a:solidFill>
                <a:srgbClr val="0000FF"/>
              </a:solidFill>
              <a:round/>
            </a:ln>
            <a:effectLst/>
          </c:spPr>
          <c:marker>
            <c:symbol val="none"/>
          </c:marker>
          <c:val>
            <c:numRef>
              <c:f>'PLANILHA TIPO 2'!$Z$132:$Z$134</c:f>
              <c:numCache>
                <c:formatCode>#,##0.00_ ;\-#,##0.00\ </c:formatCode>
                <c:ptCount val="3"/>
                <c:pt idx="0">
                  <c:v>1</c:v>
                </c:pt>
                <c:pt idx="1">
                  <c:v>1</c:v>
                </c:pt>
                <c:pt idx="2">
                  <c:v>1</c:v>
                </c:pt>
              </c:numCache>
            </c:numRef>
          </c:val>
          <c:smooth val="0"/>
          <c:extLst>
            <c:ext xmlns:c16="http://schemas.microsoft.com/office/drawing/2014/chart" uri="{C3380CC4-5D6E-409C-BE32-E72D297353CC}">
              <c16:uniqueId val="{00000001-359F-43CE-9535-D14D339528B8}"/>
            </c:ext>
          </c:extLst>
        </c:ser>
        <c:ser>
          <c:idx val="2"/>
          <c:order val="2"/>
          <c:tx>
            <c:v>Fator máximo</c:v>
          </c:tx>
          <c:spPr>
            <a:ln w="12700" cap="rnd">
              <a:solidFill>
                <a:srgbClr val="FF0000"/>
              </a:solidFill>
              <a:round/>
            </a:ln>
            <a:effectLst/>
          </c:spPr>
          <c:marker>
            <c:symbol val="none"/>
          </c:marker>
          <c:val>
            <c:numRef>
              <c:f>'PLANILHA TIPO 2'!$AB$132:$AB$134</c:f>
              <c:numCache>
                <c:formatCode>#,##0.00_ ;\-#,##0.00\ </c:formatCode>
                <c:ptCount val="3"/>
                <c:pt idx="0">
                  <c:v>1.9</c:v>
                </c:pt>
                <c:pt idx="1">
                  <c:v>1.9</c:v>
                </c:pt>
                <c:pt idx="2">
                  <c:v>1.9</c:v>
                </c:pt>
              </c:numCache>
            </c:numRef>
          </c:val>
          <c:smooth val="0"/>
          <c:extLst>
            <c:ext xmlns:c16="http://schemas.microsoft.com/office/drawing/2014/chart" uri="{C3380CC4-5D6E-409C-BE32-E72D297353CC}">
              <c16:uniqueId val="{00000002-359F-43CE-9535-D14D339528B8}"/>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'PLANILHA TIPO 2'!$Y$181</c:f>
              <c:strCache>
                <c:ptCount val="1"/>
                <c:pt idx="0">
                  <c:v>Média</c:v>
                </c:pt>
              </c:strCache>
            </c:strRef>
          </c:tx>
          <c:spPr>
            <a:ln w="12700" cap="sq">
              <a:solidFill>
                <a:schemeClr val="tx1"/>
              </a:solidFill>
              <a:prstDash val="dash"/>
              <a:round/>
            </a:ln>
            <a:effectLst/>
          </c:spPr>
          <c:marker>
            <c:symbol val="none"/>
          </c:marker>
          <c:val>
            <c:numRef>
              <c:f>'PLANILHA TIPO 2'!$Y$182:$Y$184</c:f>
              <c:numCache>
                <c:formatCode>#,##0.00_ ;[Red]\-#,##0.00\ </c:formatCode>
                <c:ptCount val="3"/>
                <c:pt idx="0">
                  <c:v>463.45469963891009</c:v>
                </c:pt>
                <c:pt idx="1">
                  <c:v>463.45469963891009</c:v>
                </c:pt>
                <c:pt idx="2">
                  <c:v>463.45469963891009</c:v>
                </c:pt>
              </c:numCache>
            </c:numRef>
          </c:val>
          <c:smooth val="0"/>
          <c:extLst>
            <c:ext xmlns:c16="http://schemas.microsoft.com/office/drawing/2014/chart" uri="{C3380CC4-5D6E-409C-BE32-E72D297353CC}">
              <c16:uniqueId val="{00000000-5674-4D21-92FF-918DEF05A44D}"/>
            </c:ext>
          </c:extLst>
        </c:ser>
        <c:ser>
          <c:idx val="2"/>
          <c:order val="2"/>
          <c:tx>
            <c:strRef>
              <c:f>'PLANILHA TIPO 2'!$X$181</c:f>
              <c:strCache>
                <c:ptCount val="1"/>
                <c:pt idx="0">
                  <c:v>Limite superior</c:v>
                </c:pt>
              </c:strCache>
            </c:strRef>
          </c:tx>
          <c:spPr>
            <a:ln w="12700" cap="sq">
              <a:solidFill>
                <a:srgbClr val="FF0000"/>
              </a:solidFill>
              <a:prstDash val="solid"/>
              <a:round/>
            </a:ln>
            <a:effectLst/>
          </c:spPr>
          <c:marker>
            <c:symbol val="none"/>
          </c:marker>
          <c:val>
            <c:numRef>
              <c:f>'PLANILHA TIPO 2'!$X$182:$X$184</c:f>
              <c:numCache>
                <c:formatCode>#,##0.00_ ;[Red]\-#,##0.00\ </c:formatCode>
                <c:ptCount val="3"/>
                <c:pt idx="0">
                  <c:v>602.49110953058312</c:v>
                </c:pt>
                <c:pt idx="1">
                  <c:v>602.49110953058312</c:v>
                </c:pt>
                <c:pt idx="2">
                  <c:v>602.49110953058312</c:v>
                </c:pt>
              </c:numCache>
            </c:numRef>
          </c:val>
          <c:smooth val="0"/>
          <c:extLst>
            <c:ext xmlns:c16="http://schemas.microsoft.com/office/drawing/2014/chart" uri="{C3380CC4-5D6E-409C-BE32-E72D297353CC}">
              <c16:uniqueId val="{00000001-5674-4D21-92FF-918DEF05A44D}"/>
            </c:ext>
          </c:extLst>
        </c:ser>
        <c:ser>
          <c:idx val="1"/>
          <c:order val="3"/>
          <c:tx>
            <c:strRef>
              <c:f>'PLANILHA TIPO 2'!$W$181</c:f>
              <c:strCache>
                <c:ptCount val="1"/>
                <c:pt idx="0">
                  <c:v>Limite inferior</c:v>
                </c:pt>
              </c:strCache>
            </c:strRef>
          </c:tx>
          <c:spPr>
            <a:ln w="12700" cap="sq">
              <a:solidFill>
                <a:srgbClr val="0000FF"/>
              </a:solidFill>
              <a:round/>
            </a:ln>
            <a:effectLst/>
          </c:spPr>
          <c:marker>
            <c:symbol val="none"/>
          </c:marker>
          <c:val>
            <c:numRef>
              <c:f>'PLANILHA TIPO 2'!$W$182:$W$184</c:f>
              <c:numCache>
                <c:formatCode>#,##0.00_ ;[Red]\-#,##0.00\ </c:formatCode>
                <c:ptCount val="3"/>
                <c:pt idx="0">
                  <c:v>324.41828974723705</c:v>
                </c:pt>
                <c:pt idx="1">
                  <c:v>324.41828974723705</c:v>
                </c:pt>
                <c:pt idx="2">
                  <c:v>324.41828974723705</c:v>
                </c:pt>
              </c:numCache>
            </c:numRef>
          </c:val>
          <c:smooth val="0"/>
          <c:extLst>
            <c:ext xmlns:c16="http://schemas.microsoft.com/office/drawing/2014/chart" uri="{C3380CC4-5D6E-409C-BE32-E72D297353CC}">
              <c16:uniqueId val="{00000002-5674-4D21-92FF-918DEF05A44D}"/>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1"/>
          <c:tx>
            <c:strRef>
              <c:f>'PLANILHA TIPO 2'!$B$181</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2'!$B$182:$B$184</c:f>
              <c:numCache>
                <c:formatCode>#,##0.00_ ;[Red]\-#,##0.00\ </c:formatCode>
                <c:ptCount val="3"/>
                <c:pt idx="0">
                  <c:v>426.31578947368416</c:v>
                </c:pt>
                <c:pt idx="1">
                  <c:v>444.07894736842098</c:v>
                </c:pt>
                <c:pt idx="2">
                  <c:v>519.969362074625</c:v>
                </c:pt>
              </c:numCache>
            </c:numRef>
          </c:yVal>
          <c:smooth val="0"/>
          <c:extLst>
            <c:ext xmlns:c16="http://schemas.microsoft.com/office/drawing/2014/chart" uri="{C3380CC4-5D6E-409C-BE32-E72D297353CC}">
              <c16:uniqueId val="{00000003-5674-4D21-92FF-918DEF05A44D}"/>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8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'PLANILHA TIPO 2'!$Y$215</c:f>
              <c:strCache>
                <c:ptCount val="1"/>
                <c:pt idx="0">
                  <c:v>Média</c:v>
                </c:pt>
              </c:strCache>
            </c:strRef>
          </c:tx>
          <c:spPr>
            <a:ln w="12700" cap="rnd">
              <a:solidFill>
                <a:schemeClr val="tx1"/>
              </a:solidFill>
              <a:prstDash val="dash"/>
              <a:round/>
            </a:ln>
            <a:effectLst/>
          </c:spPr>
          <c:marker>
            <c:symbol val="none"/>
          </c:marker>
          <c:val>
            <c:numRef>
              <c:f>'PLANILHA TIPO 2'!$Y$216:$Y$218</c:f>
              <c:numCache>
                <c:formatCode>#,##0.00_ ;[Red]\-#,##0.00\ </c:formatCode>
                <c:ptCount val="3"/>
                <c:pt idx="0">
                  <c:v>463.45469963891009</c:v>
                </c:pt>
                <c:pt idx="1">
                  <c:v>463.45469963891009</c:v>
                </c:pt>
                <c:pt idx="2">
                  <c:v>463.45469963891009</c:v>
                </c:pt>
              </c:numCache>
            </c:numRef>
          </c:val>
          <c:smooth val="0"/>
          <c:extLst>
            <c:ext xmlns:c16="http://schemas.microsoft.com/office/drawing/2014/chart" uri="{C3380CC4-5D6E-409C-BE32-E72D297353CC}">
              <c16:uniqueId val="{00000000-3411-478B-ABA4-A694671D6B5F}"/>
            </c:ext>
          </c:extLst>
        </c:ser>
        <c:ser>
          <c:idx val="1"/>
          <c:order val="2"/>
          <c:tx>
            <c:strRef>
              <c:f>'PLANILHA TIPO 2'!$W$215</c:f>
              <c:strCache>
                <c:ptCount val="1"/>
                <c:pt idx="0">
                  <c:v>Limite inferior</c:v>
                </c:pt>
              </c:strCache>
            </c:strRef>
          </c:tx>
          <c:spPr>
            <a:ln w="12700" cap="sq">
              <a:solidFill>
                <a:srgbClr val="0000FF"/>
              </a:solidFill>
              <a:round/>
            </a:ln>
            <a:effectLst/>
          </c:spPr>
          <c:marker>
            <c:symbol val="none"/>
          </c:marker>
          <c:val>
            <c:numRef>
              <c:f>'PLANILHA TIPO 2'!$W$216:$W$218</c:f>
              <c:numCache>
                <c:formatCode>#,##0.00_ ;[Red]\-#,##0.00\ </c:formatCode>
                <c:ptCount val="3"/>
                <c:pt idx="0">
                  <c:v>394.66116374696981</c:v>
                </c:pt>
                <c:pt idx="1">
                  <c:v>394.66116374696981</c:v>
                </c:pt>
                <c:pt idx="2">
                  <c:v>394.66116374696981</c:v>
                </c:pt>
              </c:numCache>
            </c:numRef>
          </c:val>
          <c:smooth val="0"/>
          <c:extLst>
            <c:ext xmlns:c16="http://schemas.microsoft.com/office/drawing/2014/chart" uri="{C3380CC4-5D6E-409C-BE32-E72D297353CC}">
              <c16:uniqueId val="{00000001-3411-478B-ABA4-A694671D6B5F}"/>
            </c:ext>
          </c:extLst>
        </c:ser>
        <c:ser>
          <c:idx val="3"/>
          <c:order val="3"/>
          <c:tx>
            <c:strRef>
              <c:f>'PLANILHA TIPO 2'!$X$215</c:f>
              <c:strCache>
                <c:ptCount val="1"/>
                <c:pt idx="0">
                  <c:v>Limite superior</c:v>
                </c:pt>
              </c:strCache>
            </c:strRef>
          </c:tx>
          <c:spPr>
            <a:ln w="12700" cap="sq">
              <a:solidFill>
                <a:srgbClr val="FF0000"/>
              </a:solidFill>
              <a:prstDash val="solid"/>
              <a:round/>
            </a:ln>
            <a:effectLst/>
          </c:spPr>
          <c:marker>
            <c:symbol val="none"/>
          </c:marker>
          <c:val>
            <c:numRef>
              <c:f>'PLANILHA TIPO 2'!$X$216:$X$218</c:f>
              <c:numCache>
                <c:formatCode>#,##0.00_ ;[Red]\-#,##0.00\ </c:formatCode>
                <c:ptCount val="3"/>
                <c:pt idx="0">
                  <c:v>532.24823553085037</c:v>
                </c:pt>
                <c:pt idx="1">
                  <c:v>532.24823553085037</c:v>
                </c:pt>
                <c:pt idx="2">
                  <c:v>532.24823553085037</c:v>
                </c:pt>
              </c:numCache>
            </c:numRef>
          </c:val>
          <c:smooth val="0"/>
          <c:extLst>
            <c:ext xmlns:c16="http://schemas.microsoft.com/office/drawing/2014/chart" uri="{C3380CC4-5D6E-409C-BE32-E72D297353CC}">
              <c16:uniqueId val="{00000002-3411-478B-ABA4-A694671D6B5F}"/>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2'!$B$215</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2'!$B$216:$B$218</c:f>
              <c:numCache>
                <c:formatCode>#,##0.00_ ;[Red]\-#,##0.00\ </c:formatCode>
                <c:ptCount val="3"/>
                <c:pt idx="0">
                  <c:v>426.31578947368416</c:v>
                </c:pt>
                <c:pt idx="1">
                  <c:v>444.07894736842098</c:v>
                </c:pt>
                <c:pt idx="2">
                  <c:v>519.969362074625</c:v>
                </c:pt>
              </c:numCache>
            </c:numRef>
          </c:yVal>
          <c:smooth val="0"/>
          <c:extLst>
            <c:ext xmlns:c16="http://schemas.microsoft.com/office/drawing/2014/chart" uri="{C3380CC4-5D6E-409C-BE32-E72D297353CC}">
              <c16:uniqueId val="{00000003-3411-478B-ABA4-A694671D6B5F}"/>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8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'PLANILHA TIPO 2'!$Y$251</c:f>
              <c:strCache>
                <c:ptCount val="1"/>
                <c:pt idx="0">
                  <c:v>Média</c:v>
                </c:pt>
              </c:strCache>
            </c:strRef>
          </c:tx>
          <c:spPr>
            <a:ln w="12700" cap="sq">
              <a:solidFill>
                <a:schemeClr val="tx1"/>
              </a:solidFill>
              <a:prstDash val="dash"/>
              <a:round/>
            </a:ln>
            <a:effectLst/>
          </c:spPr>
          <c:marker>
            <c:symbol val="none"/>
          </c:marker>
          <c:val>
            <c:numRef>
              <c:f>'PLANILHA TIPO 2'!$Y$252:$Y$254</c:f>
              <c:numCache>
                <c:formatCode>#,##0.00_ ;[Red]\-#,##0.00\ </c:formatCode>
                <c:ptCount val="3"/>
                <c:pt idx="0">
                  <c:v>463.45469963891009</c:v>
                </c:pt>
                <c:pt idx="1">
                  <c:v>463.45469963891009</c:v>
                </c:pt>
                <c:pt idx="2">
                  <c:v>463.45469963891009</c:v>
                </c:pt>
              </c:numCache>
            </c:numRef>
          </c:val>
          <c:smooth val="0"/>
          <c:extLst>
            <c:ext xmlns:c16="http://schemas.microsoft.com/office/drawing/2014/chart" uri="{C3380CC4-5D6E-409C-BE32-E72D297353CC}">
              <c16:uniqueId val="{00000000-9EDD-4AB4-B1AB-020EDA3B2304}"/>
            </c:ext>
          </c:extLst>
        </c:ser>
        <c:ser>
          <c:idx val="3"/>
          <c:order val="2"/>
          <c:tx>
            <c:strRef>
              <c:f>'PLANILHA TIPO 2'!$W$251</c:f>
              <c:strCache>
                <c:ptCount val="1"/>
                <c:pt idx="0">
                  <c:v>Limite inferior</c:v>
                </c:pt>
              </c:strCache>
            </c:strRef>
          </c:tx>
          <c:spPr>
            <a:ln w="12700" cap="sq">
              <a:solidFill>
                <a:srgbClr val="0000FF"/>
              </a:solidFill>
              <a:round/>
            </a:ln>
            <a:effectLst/>
          </c:spPr>
          <c:marker>
            <c:symbol val="none"/>
          </c:marker>
          <c:val>
            <c:numRef>
              <c:f>'PLANILHA TIPO 2'!$W$252:$W$254</c:f>
              <c:numCache>
                <c:formatCode>#,##0.00_ ;[Red]\-#,##0.00\ </c:formatCode>
                <c:ptCount val="3"/>
                <c:pt idx="0">
                  <c:v>393.97431385339212</c:v>
                </c:pt>
                <c:pt idx="1">
                  <c:v>393.97431385339212</c:v>
                </c:pt>
                <c:pt idx="2">
                  <c:v>393.97431385339212</c:v>
                </c:pt>
              </c:numCache>
            </c:numRef>
          </c:val>
          <c:smooth val="0"/>
          <c:extLst>
            <c:ext xmlns:c16="http://schemas.microsoft.com/office/drawing/2014/chart" uri="{C3380CC4-5D6E-409C-BE32-E72D297353CC}">
              <c16:uniqueId val="{00000001-9EDD-4AB4-B1AB-020EDA3B2304}"/>
            </c:ext>
          </c:extLst>
        </c:ser>
        <c:ser>
          <c:idx val="2"/>
          <c:order val="3"/>
          <c:tx>
            <c:strRef>
              <c:f>'PLANILHA TIPO 2'!$X$251</c:f>
              <c:strCache>
                <c:ptCount val="1"/>
                <c:pt idx="0">
                  <c:v>Limite superior</c:v>
                </c:pt>
              </c:strCache>
            </c:strRef>
          </c:tx>
          <c:spPr>
            <a:ln w="12700" cap="sq">
              <a:solidFill>
                <a:srgbClr val="FF0000"/>
              </a:solidFill>
              <a:round/>
            </a:ln>
            <a:effectLst/>
          </c:spPr>
          <c:marker>
            <c:symbol val="none"/>
          </c:marker>
          <c:val>
            <c:numRef>
              <c:f>'PLANILHA TIPO 2'!$X$252:$X$254</c:f>
              <c:numCache>
                <c:formatCode>#,##0.00_ ;[Red]\-#,##0.00\ </c:formatCode>
                <c:ptCount val="3"/>
                <c:pt idx="0">
                  <c:v>532.93508542442805</c:v>
                </c:pt>
                <c:pt idx="1">
                  <c:v>532.93508542442805</c:v>
                </c:pt>
                <c:pt idx="2">
                  <c:v>532.93508542442805</c:v>
                </c:pt>
              </c:numCache>
            </c:numRef>
          </c:val>
          <c:smooth val="0"/>
          <c:extLst>
            <c:ext xmlns:c16="http://schemas.microsoft.com/office/drawing/2014/chart" uri="{C3380CC4-5D6E-409C-BE32-E72D297353CC}">
              <c16:uniqueId val="{00000002-9EDD-4AB4-B1AB-020EDA3B2304}"/>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2'!$B$251</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2'!$B$252:$B$254</c:f>
              <c:numCache>
                <c:formatCode>#,##0.00_ ;[Red]\-#,##0.00\ </c:formatCode>
                <c:ptCount val="3"/>
                <c:pt idx="0">
                  <c:v>426.31578947368416</c:v>
                </c:pt>
                <c:pt idx="1">
                  <c:v>444.07894736842098</c:v>
                </c:pt>
                <c:pt idx="2">
                  <c:v>519.969362074625</c:v>
                </c:pt>
              </c:numCache>
            </c:numRef>
          </c:yVal>
          <c:smooth val="0"/>
          <c:extLst>
            <c:ext xmlns:c16="http://schemas.microsoft.com/office/drawing/2014/chart" uri="{C3380CC4-5D6E-409C-BE32-E72D297353CC}">
              <c16:uniqueId val="{00000003-9EDD-4AB4-B1AB-020EDA3B2304}"/>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8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7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Proporção das partes em relação ao todo</c:v>
          </c:tx>
          <c:spPr>
            <a:solidFill>
              <a:schemeClr val="tx2">
                <a:lumMod val="50000"/>
                <a:lumOff val="50000"/>
              </a:schemeClr>
            </a:solidFill>
            <a:ln w="12700"/>
          </c:spPr>
          <c:dPt>
            <c:idx val="0"/>
            <c:bubble3D val="0"/>
            <c:spPr>
              <a:solidFill>
                <a:schemeClr val="tx1"/>
              </a:solidFill>
              <a:ln w="12700">
                <a:solidFill>
                  <a:schemeClr val="lt1"/>
                </a:solidFill>
              </a:ln>
              <a:effectLst/>
            </c:spPr>
            <c:extLst>
              <c:ext xmlns:c16="http://schemas.microsoft.com/office/drawing/2014/chart" uri="{C3380CC4-5D6E-409C-BE32-E72D297353CC}">
                <c16:uniqueId val="{00000001-2CC1-44BD-A773-6AAF5113871E}"/>
              </c:ext>
            </c:extLst>
          </c:dPt>
          <c:dPt>
            <c:idx val="1"/>
            <c:bubble3D val="0"/>
            <c:spPr>
              <a:solidFill>
                <a:schemeClr val="bg1">
                  <a:lumMod val="75000"/>
                </a:schemeClr>
              </a:solidFill>
              <a:ln w="12700">
                <a:solidFill>
                  <a:schemeClr val="lt1"/>
                </a:solidFill>
              </a:ln>
              <a:effectLst/>
            </c:spPr>
            <c:extLst>
              <c:ext xmlns:c16="http://schemas.microsoft.com/office/drawing/2014/chart" uri="{C3380CC4-5D6E-409C-BE32-E72D297353CC}">
                <c16:uniqueId val="{00000003-2CC1-44BD-A773-6AAF5113871E}"/>
              </c:ext>
            </c:extLst>
          </c:dPt>
          <c:dLbls>
            <c:dLbl>
              <c:idx val="0"/>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CC1-44BD-A773-6AAF5113871E}"/>
                </c:ext>
              </c:extLst>
            </c:dLbl>
            <c:dLbl>
              <c:idx val="1"/>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CC1-44BD-A773-6AAF5113871E}"/>
                </c:ext>
              </c:extLst>
            </c:dLbl>
            <c:numFmt formatCode="0.00%" sourceLinked="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Lit>
              <c:ptCount val="2"/>
              <c:pt idx="0">
                <c:v>Terreno</c:v>
              </c:pt>
              <c:pt idx="1">
                <c:v>Edificações</c:v>
              </c:pt>
            </c:strLit>
          </c:cat>
          <c:val>
            <c:numLit>
              <c:formatCode>General</c:formatCode>
              <c:ptCount val="2"/>
              <c:pt idx="0">
                <c:v>236307.69230769231</c:v>
              </c:pt>
              <c:pt idx="1">
                <c:v>117210.48334930561</c:v>
              </c:pt>
            </c:numLit>
          </c:val>
          <c:extLst>
            <c:ext xmlns:c16="http://schemas.microsoft.com/office/drawing/2014/chart" uri="{C3380CC4-5D6E-409C-BE32-E72D297353CC}">
              <c16:uniqueId val="{00000004-2CC1-44BD-A773-6AAF5113871E}"/>
            </c:ext>
          </c:extLst>
        </c:ser>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3'!$J$37:$J$39</c:f>
              <c:numCache>
                <c:formatCode>#,##0.00_ ;[Red]\-#,##0.00\ </c:formatCode>
                <c:ptCount val="3"/>
                <c:pt idx="0">
                  <c:v>0.95000000000000018</c:v>
                </c:pt>
                <c:pt idx="1">
                  <c:v>0.95000000000000018</c:v>
                </c:pt>
                <c:pt idx="2">
                  <c:v>0.65000000000000036</c:v>
                </c:pt>
              </c:numCache>
            </c:numRef>
          </c:val>
          <c:extLst>
            <c:ext xmlns:c16="http://schemas.microsoft.com/office/drawing/2014/chart" uri="{C3380CC4-5D6E-409C-BE32-E72D297353CC}">
              <c16:uniqueId val="{00000000-7BFA-4A65-9D50-5D51F241DFFC}"/>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3'!$Y$36</c:f>
              <c:strCache>
                <c:ptCount val="1"/>
                <c:pt idx="0">
                  <c:v>Paradigma</c:v>
                </c:pt>
              </c:strCache>
            </c:strRef>
          </c:tx>
          <c:spPr>
            <a:ln w="12700" cap="sq">
              <a:solidFill>
                <a:schemeClr val="tx1"/>
              </a:solidFill>
              <a:round/>
            </a:ln>
            <a:effectLst/>
          </c:spPr>
          <c:marker>
            <c:symbol val="none"/>
          </c:marker>
          <c:val>
            <c:numRef>
              <c:f>'PLANILHA TIPO 3'!$Y$37:$Y$39</c:f>
              <c:numCache>
                <c:formatCode>#,##0.00_ ;\-#,##0.00\ </c:formatCode>
                <c:ptCount val="3"/>
                <c:pt idx="0">
                  <c:v>1</c:v>
                </c:pt>
                <c:pt idx="1">
                  <c:v>1</c:v>
                </c:pt>
                <c:pt idx="2">
                  <c:v>1</c:v>
                </c:pt>
              </c:numCache>
            </c:numRef>
          </c:val>
          <c:smooth val="0"/>
          <c:extLst>
            <c:ext xmlns:c16="http://schemas.microsoft.com/office/drawing/2014/chart" uri="{C3380CC4-5D6E-409C-BE32-E72D297353CC}">
              <c16:uniqueId val="{00000001-7BFA-4A65-9D50-5D51F241DFFC}"/>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3'!$Y$37:$Y$39</c:f>
              <c:numCache>
                <c:formatCode>#,##0.00_ ;\-#,##0.00\ </c:formatCode>
                <c:ptCount val="3"/>
                <c:pt idx="0">
                  <c:v>1</c:v>
                </c:pt>
                <c:pt idx="1">
                  <c:v>1</c:v>
                </c:pt>
                <c:pt idx="2">
                  <c:v>1</c:v>
                </c:pt>
              </c:numCache>
            </c:numRef>
          </c:val>
          <c:extLst>
            <c:ext xmlns:c16="http://schemas.microsoft.com/office/drawing/2014/chart" uri="{C3380CC4-5D6E-409C-BE32-E72D297353CC}">
              <c16:uniqueId val="{00000000-ACAE-48A7-904F-A9BF3519D12E}"/>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3'!$Y$36</c:f>
              <c:strCache>
                <c:ptCount val="1"/>
                <c:pt idx="0">
                  <c:v>Paradigma</c:v>
                </c:pt>
              </c:strCache>
            </c:strRef>
          </c:tx>
          <c:spPr>
            <a:ln w="12700" cap="sq">
              <a:solidFill>
                <a:schemeClr val="tx1"/>
              </a:solidFill>
              <a:round/>
            </a:ln>
            <a:effectLst/>
          </c:spPr>
          <c:marker>
            <c:symbol val="none"/>
          </c:marker>
          <c:val>
            <c:numRef>
              <c:f>'PLANILHA TIPO 3'!$Y$37:$Y$39</c:f>
              <c:numCache>
                <c:formatCode>#,##0.00_ ;\-#,##0.00\ </c:formatCode>
                <c:ptCount val="3"/>
                <c:pt idx="0">
                  <c:v>1</c:v>
                </c:pt>
                <c:pt idx="1">
                  <c:v>1</c:v>
                </c:pt>
                <c:pt idx="2">
                  <c:v>1</c:v>
                </c:pt>
              </c:numCache>
            </c:numRef>
          </c:val>
          <c:smooth val="0"/>
          <c:extLst>
            <c:ext xmlns:c16="http://schemas.microsoft.com/office/drawing/2014/chart" uri="{C3380CC4-5D6E-409C-BE32-E72D297353CC}">
              <c16:uniqueId val="{00000001-ACAE-48A7-904F-A9BF3519D12E}"/>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 sourceLinked="0"/>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1'!$Y$37:$Y$39</c:f>
              <c:numCache>
                <c:formatCode>#,##0.00_ ;\-#,##0.00\ </c:formatCode>
                <c:ptCount val="3"/>
                <c:pt idx="0">
                  <c:v>1</c:v>
                </c:pt>
                <c:pt idx="1">
                  <c:v>1</c:v>
                </c:pt>
                <c:pt idx="2">
                  <c:v>1</c:v>
                </c:pt>
              </c:numCache>
            </c:numRef>
          </c:val>
          <c:extLst>
            <c:ext xmlns:c16="http://schemas.microsoft.com/office/drawing/2014/chart" uri="{C3380CC4-5D6E-409C-BE32-E72D297353CC}">
              <c16:uniqueId val="{00000000-2B0F-4050-96D4-E3CE88E77A3E}"/>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1'!$Y$36</c:f>
              <c:strCache>
                <c:ptCount val="1"/>
                <c:pt idx="0">
                  <c:v>Paradigma</c:v>
                </c:pt>
              </c:strCache>
            </c:strRef>
          </c:tx>
          <c:spPr>
            <a:ln w="12700" cap="sq">
              <a:solidFill>
                <a:schemeClr val="tx1"/>
              </a:solidFill>
              <a:round/>
            </a:ln>
            <a:effectLst/>
          </c:spPr>
          <c:marker>
            <c:symbol val="none"/>
          </c:marker>
          <c:val>
            <c:numRef>
              <c:f>'PLANILHA TIPO 1'!$Y$37:$Y$39</c:f>
              <c:numCache>
                <c:formatCode>#,##0.00_ ;\-#,##0.00\ </c:formatCode>
                <c:ptCount val="3"/>
                <c:pt idx="0">
                  <c:v>1</c:v>
                </c:pt>
                <c:pt idx="1">
                  <c:v>1</c:v>
                </c:pt>
                <c:pt idx="2">
                  <c:v>1</c:v>
                </c:pt>
              </c:numCache>
            </c:numRef>
          </c:val>
          <c:smooth val="0"/>
          <c:extLst>
            <c:ext xmlns:c16="http://schemas.microsoft.com/office/drawing/2014/chart" uri="{C3380CC4-5D6E-409C-BE32-E72D297353CC}">
              <c16:uniqueId val="{00000001-2B0F-4050-96D4-E3CE88E77A3E}"/>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 sourceLinked="0"/>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Ajuste ao bem avaliando</c:v>
          </c:tx>
          <c:spPr>
            <a:solidFill>
              <a:schemeClr val="accent1"/>
            </a:solidFill>
            <a:ln>
              <a:noFill/>
            </a:ln>
            <a:effectLst/>
          </c:spPr>
          <c:invertIfNegative val="0"/>
          <c:val>
            <c:numRef>
              <c:f>'PLANILHA TIPO 3'!$L$37:$L$39</c:f>
              <c:numCache>
                <c:formatCode>#,##0.00_ ;[Red]\-#,##0.00\ </c:formatCode>
                <c:ptCount val="3"/>
                <c:pt idx="0">
                  <c:v>0.75</c:v>
                </c:pt>
                <c:pt idx="1">
                  <c:v>0.75</c:v>
                </c:pt>
                <c:pt idx="2">
                  <c:v>0.75</c:v>
                </c:pt>
              </c:numCache>
            </c:numRef>
          </c:val>
          <c:extLst>
            <c:ext xmlns:c16="http://schemas.microsoft.com/office/drawing/2014/chart" uri="{C3380CC4-5D6E-409C-BE32-E72D297353CC}">
              <c16:uniqueId val="{00000000-2183-47CD-9A11-133A0F06DF7F}"/>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3'!$Y$36</c:f>
              <c:strCache>
                <c:ptCount val="1"/>
                <c:pt idx="0">
                  <c:v>Paradigma</c:v>
                </c:pt>
              </c:strCache>
            </c:strRef>
          </c:tx>
          <c:spPr>
            <a:ln w="12700" cap="sq">
              <a:solidFill>
                <a:schemeClr val="tx1"/>
              </a:solidFill>
              <a:round/>
            </a:ln>
            <a:effectLst/>
          </c:spPr>
          <c:marker>
            <c:symbol val="none"/>
          </c:marker>
          <c:val>
            <c:numRef>
              <c:f>'PLANILHA TIPO 3'!$Y$37:$Y$39</c:f>
              <c:numCache>
                <c:formatCode>#,##0.00_ ;\-#,##0.00\ </c:formatCode>
                <c:ptCount val="3"/>
                <c:pt idx="0">
                  <c:v>1</c:v>
                </c:pt>
                <c:pt idx="1">
                  <c:v>1</c:v>
                </c:pt>
                <c:pt idx="2">
                  <c:v>1</c:v>
                </c:pt>
              </c:numCache>
            </c:numRef>
          </c:val>
          <c:smooth val="0"/>
          <c:extLst>
            <c:ext xmlns:c16="http://schemas.microsoft.com/office/drawing/2014/chart" uri="{C3380CC4-5D6E-409C-BE32-E72D297353CC}">
              <c16:uniqueId val="{00000001-2183-47CD-9A11-133A0F06DF7F}"/>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antes da homogeneização</c:v>
          </c:tx>
          <c:spPr>
            <a:solidFill>
              <a:schemeClr val="accent1"/>
            </a:solidFill>
            <a:ln>
              <a:noFill/>
            </a:ln>
            <a:effectLst/>
          </c:spPr>
          <c:invertIfNegative val="0"/>
          <c:val>
            <c:numRef>
              <c:f>'PLANILHA TIPO 3'!$AA$132:$AA$134</c:f>
              <c:numCache>
                <c:formatCode>#,##0.00_ ;[Red]\-#,##0.00\ </c:formatCode>
                <c:ptCount val="3"/>
                <c:pt idx="0">
                  <c:v>1.6</c:v>
                </c:pt>
                <c:pt idx="1">
                  <c:v>1.6</c:v>
                </c:pt>
                <c:pt idx="2">
                  <c:v>1.9</c:v>
                </c:pt>
              </c:numCache>
            </c:numRef>
          </c:val>
          <c:extLst>
            <c:ext xmlns:c16="http://schemas.microsoft.com/office/drawing/2014/chart" uri="{C3380CC4-5D6E-409C-BE32-E72D297353CC}">
              <c16:uniqueId val="{00000000-53A8-4680-B4F5-057A08E24256}"/>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3'!$Z$132:$Z$134</c:f>
              <c:numCache>
                <c:formatCode>#,##0.00_ ;\-#,##0.00\ </c:formatCode>
                <c:ptCount val="3"/>
                <c:pt idx="0">
                  <c:v>1</c:v>
                </c:pt>
                <c:pt idx="1">
                  <c:v>1</c:v>
                </c:pt>
                <c:pt idx="2">
                  <c:v>1</c:v>
                </c:pt>
              </c:numCache>
            </c:numRef>
          </c:val>
          <c:smooth val="0"/>
          <c:extLst>
            <c:ext xmlns:c16="http://schemas.microsoft.com/office/drawing/2014/chart" uri="{C3380CC4-5D6E-409C-BE32-E72D297353CC}">
              <c16:uniqueId val="{00000001-53A8-4680-B4F5-057A08E24256}"/>
            </c:ext>
          </c:extLst>
        </c:ser>
        <c:ser>
          <c:idx val="2"/>
          <c:order val="2"/>
          <c:tx>
            <c:v>Fator máximo</c:v>
          </c:tx>
          <c:spPr>
            <a:ln w="12700" cap="rnd">
              <a:solidFill>
                <a:srgbClr val="FF0000"/>
              </a:solidFill>
              <a:round/>
            </a:ln>
            <a:effectLst/>
          </c:spPr>
          <c:marker>
            <c:symbol val="none"/>
          </c:marker>
          <c:val>
            <c:numRef>
              <c:f>'PLANILHA TIPO 3'!$AB$132:$AB$134</c:f>
              <c:numCache>
                <c:formatCode>#,##0.00_ ;\-#,##0.00\ </c:formatCode>
                <c:ptCount val="3"/>
                <c:pt idx="0">
                  <c:v>1.9</c:v>
                </c:pt>
                <c:pt idx="1">
                  <c:v>1.9</c:v>
                </c:pt>
                <c:pt idx="2">
                  <c:v>1.9</c:v>
                </c:pt>
              </c:numCache>
            </c:numRef>
          </c:val>
          <c:smooth val="0"/>
          <c:extLst>
            <c:ext xmlns:c16="http://schemas.microsoft.com/office/drawing/2014/chart" uri="{C3380CC4-5D6E-409C-BE32-E72D297353CC}">
              <c16:uniqueId val="{00000002-53A8-4680-B4F5-057A08E24256}"/>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após a homogeneização</c:v>
          </c:tx>
          <c:spPr>
            <a:solidFill>
              <a:schemeClr val="accent1"/>
            </a:solidFill>
            <a:ln>
              <a:noFill/>
            </a:ln>
            <a:effectLst/>
          </c:spPr>
          <c:invertIfNegative val="0"/>
          <c:val>
            <c:numRef>
              <c:f>'PLANILHA TIPO 3'!$H$153:$H$155</c:f>
              <c:numCache>
                <c:formatCode>#,##0.00_ ;[Red]\-#,##0.00\ </c:formatCode>
                <c:ptCount val="3"/>
                <c:pt idx="0">
                  <c:v>1.6</c:v>
                </c:pt>
                <c:pt idx="1">
                  <c:v>1.6</c:v>
                </c:pt>
                <c:pt idx="2">
                  <c:v>1.6</c:v>
                </c:pt>
              </c:numCache>
            </c:numRef>
          </c:val>
          <c:extLst>
            <c:ext xmlns:c16="http://schemas.microsoft.com/office/drawing/2014/chart" uri="{C3380CC4-5D6E-409C-BE32-E72D297353CC}">
              <c16:uniqueId val="{00000000-59F9-4061-960C-33E2F0275FE4}"/>
            </c:ext>
          </c:extLst>
        </c:ser>
        <c:dLbls>
          <c:showLegendKey val="0"/>
          <c:showVal val="0"/>
          <c:showCatName val="0"/>
          <c:showSerName val="0"/>
          <c:showPercent val="0"/>
          <c:showBubbleSize val="0"/>
        </c:dLbls>
        <c:gapWidth val="219"/>
        <c:overlap val="100"/>
        <c:axId val="1095974352"/>
        <c:axId val="1095975312"/>
        <c:extLst>
          <c:ext xmlns:c15="http://schemas.microsoft.com/office/drawing/2012/chart" uri="{02D57815-91ED-43cb-92C2-25804820EDAC}">
            <c15:filteredBarSeries>
              <c15:ser>
                <c:idx val="3"/>
                <c:order val="3"/>
                <c:tx>
                  <c:v>Faixa inalterável</c:v>
                </c:tx>
                <c:spPr>
                  <a:solidFill>
                    <a:schemeClr val="bg1">
                      <a:lumMod val="95000"/>
                    </a:schemeClr>
                  </a:solidFill>
                  <a:ln>
                    <a:noFill/>
                  </a:ln>
                  <a:effectLst/>
                </c:spPr>
                <c:invertIfNegative val="0"/>
                <c:val>
                  <c:numRef>
                    <c:extLst>
                      <c:ext uri="{02D57815-91ED-43cb-92C2-25804820EDAC}">
                        <c15:formulaRef>
                          <c15:sqref>'PLANILHA TIPO 3'!$AC$132:$AC$134</c15:sqref>
                        </c15:formulaRef>
                      </c:ext>
                    </c:extLst>
                    <c:numCache>
                      <c:formatCode>#,##0.00_ ;\-#,##0.00\ </c:formatCode>
                      <c:ptCount val="3"/>
                    </c:numCache>
                  </c:numRef>
                </c:val>
                <c:extLst>
                  <c:ext xmlns:c16="http://schemas.microsoft.com/office/drawing/2014/chart" uri="{C3380CC4-5D6E-409C-BE32-E72D297353CC}">
                    <c16:uniqueId val="{00000003-59F9-4061-960C-33E2F0275FE4}"/>
                  </c:ext>
                </c:extLst>
              </c15:ser>
            </c15:filteredBarSeries>
          </c:ext>
        </c:extLst>
      </c:barChart>
      <c:lineChart>
        <c:grouping val="standard"/>
        <c:varyColors val="0"/>
        <c:ser>
          <c:idx val="0"/>
          <c:order val="0"/>
          <c:tx>
            <c:v>Fator mínimo</c:v>
          </c:tx>
          <c:spPr>
            <a:ln w="12700" cap="rnd">
              <a:solidFill>
                <a:srgbClr val="0000FF"/>
              </a:solidFill>
              <a:round/>
            </a:ln>
            <a:effectLst/>
          </c:spPr>
          <c:marker>
            <c:symbol val="none"/>
          </c:marker>
          <c:val>
            <c:numRef>
              <c:f>'PLANILHA TIPO 3'!$Z$132:$Z$134</c:f>
              <c:numCache>
                <c:formatCode>#,##0.00_ ;\-#,##0.00\ </c:formatCode>
                <c:ptCount val="3"/>
                <c:pt idx="0">
                  <c:v>1</c:v>
                </c:pt>
                <c:pt idx="1">
                  <c:v>1</c:v>
                </c:pt>
                <c:pt idx="2">
                  <c:v>1</c:v>
                </c:pt>
              </c:numCache>
            </c:numRef>
          </c:val>
          <c:smooth val="0"/>
          <c:extLst>
            <c:ext xmlns:c16="http://schemas.microsoft.com/office/drawing/2014/chart" uri="{C3380CC4-5D6E-409C-BE32-E72D297353CC}">
              <c16:uniqueId val="{00000001-59F9-4061-960C-33E2F0275FE4}"/>
            </c:ext>
          </c:extLst>
        </c:ser>
        <c:ser>
          <c:idx val="2"/>
          <c:order val="2"/>
          <c:tx>
            <c:v>Fator máximo</c:v>
          </c:tx>
          <c:spPr>
            <a:ln w="12700" cap="rnd">
              <a:solidFill>
                <a:srgbClr val="FF0000"/>
              </a:solidFill>
              <a:round/>
            </a:ln>
            <a:effectLst/>
          </c:spPr>
          <c:marker>
            <c:symbol val="none"/>
          </c:marker>
          <c:val>
            <c:numRef>
              <c:f>'PLANILHA TIPO 3'!$AB$132:$AB$134</c:f>
              <c:numCache>
                <c:formatCode>#,##0.00_ ;\-#,##0.00\ </c:formatCode>
                <c:ptCount val="3"/>
                <c:pt idx="0">
                  <c:v>1.9</c:v>
                </c:pt>
                <c:pt idx="1">
                  <c:v>1.9</c:v>
                </c:pt>
                <c:pt idx="2">
                  <c:v>1.9</c:v>
                </c:pt>
              </c:numCache>
            </c:numRef>
          </c:val>
          <c:smooth val="0"/>
          <c:extLst>
            <c:ext xmlns:c16="http://schemas.microsoft.com/office/drawing/2014/chart" uri="{C3380CC4-5D6E-409C-BE32-E72D297353CC}">
              <c16:uniqueId val="{00000002-59F9-4061-960C-33E2F0275FE4}"/>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'PLANILHA TIPO 3'!$Y$181</c:f>
              <c:strCache>
                <c:ptCount val="1"/>
                <c:pt idx="0">
                  <c:v>Média</c:v>
                </c:pt>
              </c:strCache>
            </c:strRef>
          </c:tx>
          <c:spPr>
            <a:ln w="12700" cap="sq">
              <a:solidFill>
                <a:schemeClr val="tx1"/>
              </a:solidFill>
              <a:prstDash val="dash"/>
              <a:round/>
            </a:ln>
            <a:effectLst/>
          </c:spPr>
          <c:marker>
            <c:symbol val="none"/>
          </c:marker>
          <c:val>
            <c:numRef>
              <c:f>'PLANILHA TIPO 3'!$Y$182:$Y$184</c:f>
              <c:numCache>
                <c:formatCode>#,##0.00_ ;[Red]\-#,##0.00\ </c:formatCode>
                <c:ptCount val="3"/>
                <c:pt idx="0">
                  <c:v>463.45469963891009</c:v>
                </c:pt>
                <c:pt idx="1">
                  <c:v>463.45469963891009</c:v>
                </c:pt>
                <c:pt idx="2">
                  <c:v>463.45469963891009</c:v>
                </c:pt>
              </c:numCache>
            </c:numRef>
          </c:val>
          <c:smooth val="0"/>
          <c:extLst>
            <c:ext xmlns:c16="http://schemas.microsoft.com/office/drawing/2014/chart" uri="{C3380CC4-5D6E-409C-BE32-E72D297353CC}">
              <c16:uniqueId val="{00000000-36D8-4D64-B7B3-B8426828DA2D}"/>
            </c:ext>
          </c:extLst>
        </c:ser>
        <c:ser>
          <c:idx val="2"/>
          <c:order val="2"/>
          <c:tx>
            <c:strRef>
              <c:f>'PLANILHA TIPO 3'!$X$181</c:f>
              <c:strCache>
                <c:ptCount val="1"/>
                <c:pt idx="0">
                  <c:v>Limite superior</c:v>
                </c:pt>
              </c:strCache>
            </c:strRef>
          </c:tx>
          <c:spPr>
            <a:ln w="12700" cap="sq">
              <a:solidFill>
                <a:srgbClr val="FF0000"/>
              </a:solidFill>
              <a:prstDash val="solid"/>
              <a:round/>
            </a:ln>
            <a:effectLst/>
          </c:spPr>
          <c:marker>
            <c:symbol val="none"/>
          </c:marker>
          <c:val>
            <c:numRef>
              <c:f>'PLANILHA TIPO 3'!$X$182:$X$184</c:f>
              <c:numCache>
                <c:formatCode>#,##0.00_ ;[Red]\-#,##0.00\ </c:formatCode>
                <c:ptCount val="3"/>
                <c:pt idx="0">
                  <c:v>602.49110953058312</c:v>
                </c:pt>
                <c:pt idx="1">
                  <c:v>602.49110953058312</c:v>
                </c:pt>
                <c:pt idx="2">
                  <c:v>602.49110953058312</c:v>
                </c:pt>
              </c:numCache>
            </c:numRef>
          </c:val>
          <c:smooth val="0"/>
          <c:extLst>
            <c:ext xmlns:c16="http://schemas.microsoft.com/office/drawing/2014/chart" uri="{C3380CC4-5D6E-409C-BE32-E72D297353CC}">
              <c16:uniqueId val="{00000001-36D8-4D64-B7B3-B8426828DA2D}"/>
            </c:ext>
          </c:extLst>
        </c:ser>
        <c:ser>
          <c:idx val="1"/>
          <c:order val="3"/>
          <c:tx>
            <c:strRef>
              <c:f>'PLANILHA TIPO 3'!$W$181</c:f>
              <c:strCache>
                <c:ptCount val="1"/>
                <c:pt idx="0">
                  <c:v>Limite inferior</c:v>
                </c:pt>
              </c:strCache>
            </c:strRef>
          </c:tx>
          <c:spPr>
            <a:ln w="12700" cap="sq">
              <a:solidFill>
                <a:srgbClr val="0000FF"/>
              </a:solidFill>
              <a:round/>
            </a:ln>
            <a:effectLst/>
          </c:spPr>
          <c:marker>
            <c:symbol val="none"/>
          </c:marker>
          <c:val>
            <c:numRef>
              <c:f>'PLANILHA TIPO 3'!$W$182:$W$184</c:f>
              <c:numCache>
                <c:formatCode>#,##0.00_ ;[Red]\-#,##0.00\ </c:formatCode>
                <c:ptCount val="3"/>
                <c:pt idx="0">
                  <c:v>324.41828974723705</c:v>
                </c:pt>
                <c:pt idx="1">
                  <c:v>324.41828974723705</c:v>
                </c:pt>
                <c:pt idx="2">
                  <c:v>324.41828974723705</c:v>
                </c:pt>
              </c:numCache>
            </c:numRef>
          </c:val>
          <c:smooth val="0"/>
          <c:extLst>
            <c:ext xmlns:c16="http://schemas.microsoft.com/office/drawing/2014/chart" uri="{C3380CC4-5D6E-409C-BE32-E72D297353CC}">
              <c16:uniqueId val="{00000002-36D8-4D64-B7B3-B8426828DA2D}"/>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1"/>
          <c:tx>
            <c:strRef>
              <c:f>'PLANILHA TIPO 3'!$B$181</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3'!$B$182:$B$184</c:f>
              <c:numCache>
                <c:formatCode>#,##0.00_ ;[Red]\-#,##0.00\ </c:formatCode>
                <c:ptCount val="3"/>
                <c:pt idx="0">
                  <c:v>426.31578947368416</c:v>
                </c:pt>
                <c:pt idx="1">
                  <c:v>444.07894736842098</c:v>
                </c:pt>
                <c:pt idx="2">
                  <c:v>519.969362074625</c:v>
                </c:pt>
              </c:numCache>
            </c:numRef>
          </c:yVal>
          <c:smooth val="0"/>
          <c:extLst>
            <c:ext xmlns:c16="http://schemas.microsoft.com/office/drawing/2014/chart" uri="{C3380CC4-5D6E-409C-BE32-E72D297353CC}">
              <c16:uniqueId val="{00000003-36D8-4D64-B7B3-B8426828DA2D}"/>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8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'PLANILHA TIPO 3'!$Y$215</c:f>
              <c:strCache>
                <c:ptCount val="1"/>
                <c:pt idx="0">
                  <c:v>Média</c:v>
                </c:pt>
              </c:strCache>
            </c:strRef>
          </c:tx>
          <c:spPr>
            <a:ln w="12700" cap="rnd">
              <a:solidFill>
                <a:schemeClr val="tx1"/>
              </a:solidFill>
              <a:prstDash val="dash"/>
              <a:round/>
            </a:ln>
            <a:effectLst/>
          </c:spPr>
          <c:marker>
            <c:symbol val="none"/>
          </c:marker>
          <c:val>
            <c:numRef>
              <c:f>'PLANILHA TIPO 3'!$Y$216:$Y$218</c:f>
              <c:numCache>
                <c:formatCode>#,##0.00_ ;[Red]\-#,##0.00\ </c:formatCode>
                <c:ptCount val="3"/>
                <c:pt idx="0">
                  <c:v>463.45469963891009</c:v>
                </c:pt>
                <c:pt idx="1">
                  <c:v>463.45469963891009</c:v>
                </c:pt>
                <c:pt idx="2">
                  <c:v>463.45469963891009</c:v>
                </c:pt>
              </c:numCache>
            </c:numRef>
          </c:val>
          <c:smooth val="0"/>
          <c:extLst>
            <c:ext xmlns:c16="http://schemas.microsoft.com/office/drawing/2014/chart" uri="{C3380CC4-5D6E-409C-BE32-E72D297353CC}">
              <c16:uniqueId val="{00000000-6C19-448C-8F6E-CA85409CB79A}"/>
            </c:ext>
          </c:extLst>
        </c:ser>
        <c:ser>
          <c:idx val="1"/>
          <c:order val="2"/>
          <c:tx>
            <c:strRef>
              <c:f>'PLANILHA TIPO 3'!$W$215</c:f>
              <c:strCache>
                <c:ptCount val="1"/>
                <c:pt idx="0">
                  <c:v>Limite inferior</c:v>
                </c:pt>
              </c:strCache>
            </c:strRef>
          </c:tx>
          <c:spPr>
            <a:ln w="12700" cap="sq">
              <a:solidFill>
                <a:srgbClr val="0000FF"/>
              </a:solidFill>
              <a:round/>
            </a:ln>
            <a:effectLst/>
          </c:spPr>
          <c:marker>
            <c:symbol val="none"/>
          </c:marker>
          <c:val>
            <c:numRef>
              <c:f>'PLANILHA TIPO 3'!$W$216:$W$218</c:f>
              <c:numCache>
                <c:formatCode>#,##0.00_ ;[Red]\-#,##0.00\ </c:formatCode>
                <c:ptCount val="3"/>
                <c:pt idx="0">
                  <c:v>394.66116374696981</c:v>
                </c:pt>
                <c:pt idx="1">
                  <c:v>394.66116374696981</c:v>
                </c:pt>
                <c:pt idx="2">
                  <c:v>394.66116374696981</c:v>
                </c:pt>
              </c:numCache>
            </c:numRef>
          </c:val>
          <c:smooth val="0"/>
          <c:extLst>
            <c:ext xmlns:c16="http://schemas.microsoft.com/office/drawing/2014/chart" uri="{C3380CC4-5D6E-409C-BE32-E72D297353CC}">
              <c16:uniqueId val="{00000001-6C19-448C-8F6E-CA85409CB79A}"/>
            </c:ext>
          </c:extLst>
        </c:ser>
        <c:ser>
          <c:idx val="3"/>
          <c:order val="3"/>
          <c:tx>
            <c:strRef>
              <c:f>'PLANILHA TIPO 3'!$X$215</c:f>
              <c:strCache>
                <c:ptCount val="1"/>
                <c:pt idx="0">
                  <c:v>Limite superior</c:v>
                </c:pt>
              </c:strCache>
            </c:strRef>
          </c:tx>
          <c:spPr>
            <a:ln w="12700" cap="sq">
              <a:solidFill>
                <a:srgbClr val="FF0000"/>
              </a:solidFill>
              <a:prstDash val="solid"/>
              <a:round/>
            </a:ln>
            <a:effectLst/>
          </c:spPr>
          <c:marker>
            <c:symbol val="none"/>
          </c:marker>
          <c:val>
            <c:numRef>
              <c:f>'PLANILHA TIPO 3'!$X$216:$X$218</c:f>
              <c:numCache>
                <c:formatCode>#,##0.00_ ;[Red]\-#,##0.00\ </c:formatCode>
                <c:ptCount val="3"/>
                <c:pt idx="0">
                  <c:v>532.24823553085037</c:v>
                </c:pt>
                <c:pt idx="1">
                  <c:v>532.24823553085037</c:v>
                </c:pt>
                <c:pt idx="2">
                  <c:v>532.24823553085037</c:v>
                </c:pt>
              </c:numCache>
            </c:numRef>
          </c:val>
          <c:smooth val="0"/>
          <c:extLst>
            <c:ext xmlns:c16="http://schemas.microsoft.com/office/drawing/2014/chart" uri="{C3380CC4-5D6E-409C-BE32-E72D297353CC}">
              <c16:uniqueId val="{00000002-6C19-448C-8F6E-CA85409CB79A}"/>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3'!$B$215</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3'!$B$216:$B$218</c:f>
              <c:numCache>
                <c:formatCode>#,##0.00_ ;[Red]\-#,##0.00\ </c:formatCode>
                <c:ptCount val="3"/>
                <c:pt idx="0">
                  <c:v>426.31578947368416</c:v>
                </c:pt>
                <c:pt idx="1">
                  <c:v>444.07894736842098</c:v>
                </c:pt>
                <c:pt idx="2">
                  <c:v>519.969362074625</c:v>
                </c:pt>
              </c:numCache>
            </c:numRef>
          </c:yVal>
          <c:smooth val="0"/>
          <c:extLst>
            <c:ext xmlns:c16="http://schemas.microsoft.com/office/drawing/2014/chart" uri="{C3380CC4-5D6E-409C-BE32-E72D297353CC}">
              <c16:uniqueId val="{00000003-6C19-448C-8F6E-CA85409CB79A}"/>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8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'PLANILHA TIPO 3'!$Y$251</c:f>
              <c:strCache>
                <c:ptCount val="1"/>
                <c:pt idx="0">
                  <c:v>Média</c:v>
                </c:pt>
              </c:strCache>
            </c:strRef>
          </c:tx>
          <c:spPr>
            <a:ln w="12700" cap="sq">
              <a:solidFill>
                <a:schemeClr val="tx1"/>
              </a:solidFill>
              <a:prstDash val="dash"/>
              <a:round/>
            </a:ln>
            <a:effectLst/>
          </c:spPr>
          <c:marker>
            <c:symbol val="none"/>
          </c:marker>
          <c:val>
            <c:numRef>
              <c:f>'PLANILHA TIPO 3'!$Y$252:$Y$254</c:f>
              <c:numCache>
                <c:formatCode>#,##0.00_ ;[Red]\-#,##0.00\ </c:formatCode>
                <c:ptCount val="3"/>
                <c:pt idx="0">
                  <c:v>463.45469963891009</c:v>
                </c:pt>
                <c:pt idx="1">
                  <c:v>463.45469963891009</c:v>
                </c:pt>
                <c:pt idx="2">
                  <c:v>463.45469963891009</c:v>
                </c:pt>
              </c:numCache>
            </c:numRef>
          </c:val>
          <c:smooth val="0"/>
          <c:extLst>
            <c:ext xmlns:c16="http://schemas.microsoft.com/office/drawing/2014/chart" uri="{C3380CC4-5D6E-409C-BE32-E72D297353CC}">
              <c16:uniqueId val="{00000000-F414-4371-A8E1-ADA2AC0C2811}"/>
            </c:ext>
          </c:extLst>
        </c:ser>
        <c:ser>
          <c:idx val="3"/>
          <c:order val="2"/>
          <c:tx>
            <c:strRef>
              <c:f>'PLANILHA TIPO 3'!$W$251</c:f>
              <c:strCache>
                <c:ptCount val="1"/>
                <c:pt idx="0">
                  <c:v>Limite inferior</c:v>
                </c:pt>
              </c:strCache>
            </c:strRef>
          </c:tx>
          <c:spPr>
            <a:ln w="12700" cap="sq">
              <a:solidFill>
                <a:srgbClr val="0000FF"/>
              </a:solidFill>
              <a:round/>
            </a:ln>
            <a:effectLst/>
          </c:spPr>
          <c:marker>
            <c:symbol val="none"/>
          </c:marker>
          <c:val>
            <c:numRef>
              <c:f>'PLANILHA TIPO 3'!$W$252:$W$254</c:f>
              <c:numCache>
                <c:formatCode>#,##0.00_ ;[Red]\-#,##0.00\ </c:formatCode>
                <c:ptCount val="3"/>
                <c:pt idx="0">
                  <c:v>393.97431385339212</c:v>
                </c:pt>
                <c:pt idx="1">
                  <c:v>393.97431385339212</c:v>
                </c:pt>
                <c:pt idx="2">
                  <c:v>393.97431385339212</c:v>
                </c:pt>
              </c:numCache>
            </c:numRef>
          </c:val>
          <c:smooth val="0"/>
          <c:extLst>
            <c:ext xmlns:c16="http://schemas.microsoft.com/office/drawing/2014/chart" uri="{C3380CC4-5D6E-409C-BE32-E72D297353CC}">
              <c16:uniqueId val="{00000001-F414-4371-A8E1-ADA2AC0C2811}"/>
            </c:ext>
          </c:extLst>
        </c:ser>
        <c:ser>
          <c:idx val="2"/>
          <c:order val="3"/>
          <c:tx>
            <c:strRef>
              <c:f>'PLANILHA TIPO 3'!$X$251</c:f>
              <c:strCache>
                <c:ptCount val="1"/>
                <c:pt idx="0">
                  <c:v>Limite superior</c:v>
                </c:pt>
              </c:strCache>
            </c:strRef>
          </c:tx>
          <c:spPr>
            <a:ln w="12700" cap="sq">
              <a:solidFill>
                <a:srgbClr val="FF0000"/>
              </a:solidFill>
              <a:round/>
            </a:ln>
            <a:effectLst/>
          </c:spPr>
          <c:marker>
            <c:symbol val="none"/>
          </c:marker>
          <c:val>
            <c:numRef>
              <c:f>'PLANILHA TIPO 3'!$X$252:$X$254</c:f>
              <c:numCache>
                <c:formatCode>#,##0.00_ ;[Red]\-#,##0.00\ </c:formatCode>
                <c:ptCount val="3"/>
                <c:pt idx="0">
                  <c:v>532.93508542442805</c:v>
                </c:pt>
                <c:pt idx="1">
                  <c:v>532.93508542442805</c:v>
                </c:pt>
                <c:pt idx="2">
                  <c:v>532.93508542442805</c:v>
                </c:pt>
              </c:numCache>
            </c:numRef>
          </c:val>
          <c:smooth val="0"/>
          <c:extLst>
            <c:ext xmlns:c16="http://schemas.microsoft.com/office/drawing/2014/chart" uri="{C3380CC4-5D6E-409C-BE32-E72D297353CC}">
              <c16:uniqueId val="{00000002-F414-4371-A8E1-ADA2AC0C2811}"/>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3'!$B$251</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3'!$B$252:$B$254</c:f>
              <c:numCache>
                <c:formatCode>#,##0.00_ ;[Red]\-#,##0.00\ </c:formatCode>
                <c:ptCount val="3"/>
                <c:pt idx="0">
                  <c:v>426.31578947368416</c:v>
                </c:pt>
                <c:pt idx="1">
                  <c:v>444.07894736842098</c:v>
                </c:pt>
                <c:pt idx="2">
                  <c:v>519.969362074625</c:v>
                </c:pt>
              </c:numCache>
            </c:numRef>
          </c:yVal>
          <c:smooth val="0"/>
          <c:extLst>
            <c:ext xmlns:c16="http://schemas.microsoft.com/office/drawing/2014/chart" uri="{C3380CC4-5D6E-409C-BE32-E72D297353CC}">
              <c16:uniqueId val="{00000003-F414-4371-A8E1-ADA2AC0C2811}"/>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8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7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Proporção das partes em relação ao todo</c:v>
          </c:tx>
          <c:spPr>
            <a:solidFill>
              <a:schemeClr val="tx2">
                <a:lumMod val="50000"/>
                <a:lumOff val="50000"/>
              </a:schemeClr>
            </a:solidFill>
            <a:ln w="12700"/>
          </c:spPr>
          <c:dPt>
            <c:idx val="0"/>
            <c:bubble3D val="0"/>
            <c:spPr>
              <a:solidFill>
                <a:schemeClr val="tx1"/>
              </a:solidFill>
              <a:ln w="12700">
                <a:solidFill>
                  <a:schemeClr val="lt1"/>
                </a:solidFill>
              </a:ln>
              <a:effectLst/>
            </c:spPr>
            <c:extLst>
              <c:ext xmlns:c16="http://schemas.microsoft.com/office/drawing/2014/chart" uri="{C3380CC4-5D6E-409C-BE32-E72D297353CC}">
                <c16:uniqueId val="{00000001-1170-434B-9B43-31FB7402263A}"/>
              </c:ext>
            </c:extLst>
          </c:dPt>
          <c:dPt>
            <c:idx val="1"/>
            <c:bubble3D val="0"/>
            <c:spPr>
              <a:solidFill>
                <a:schemeClr val="bg1">
                  <a:lumMod val="75000"/>
                </a:schemeClr>
              </a:solidFill>
              <a:ln w="12700">
                <a:solidFill>
                  <a:schemeClr val="lt1"/>
                </a:solidFill>
              </a:ln>
              <a:effectLst/>
            </c:spPr>
            <c:extLst>
              <c:ext xmlns:c16="http://schemas.microsoft.com/office/drawing/2014/chart" uri="{C3380CC4-5D6E-409C-BE32-E72D297353CC}">
                <c16:uniqueId val="{00000003-1170-434B-9B43-31FB7402263A}"/>
              </c:ext>
            </c:extLst>
          </c:dPt>
          <c:dLbls>
            <c:dLbl>
              <c:idx val="0"/>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170-434B-9B43-31FB7402263A}"/>
                </c:ext>
              </c:extLst>
            </c:dLbl>
            <c:dLbl>
              <c:idx val="1"/>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170-434B-9B43-31FB7402263A}"/>
                </c:ext>
              </c:extLst>
            </c:dLbl>
            <c:numFmt formatCode="0.00%" sourceLinked="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Lit>
              <c:ptCount val="2"/>
              <c:pt idx="0">
                <c:v>Terreno</c:v>
              </c:pt>
              <c:pt idx="1">
                <c:v>Edificações</c:v>
              </c:pt>
            </c:strLit>
          </c:cat>
          <c:val>
            <c:numLit>
              <c:formatCode>General</c:formatCode>
              <c:ptCount val="2"/>
              <c:pt idx="0">
                <c:v>236307.69230769231</c:v>
              </c:pt>
              <c:pt idx="1">
                <c:v>366576.49162974488</c:v>
              </c:pt>
            </c:numLit>
          </c:val>
          <c:extLst>
            <c:ext xmlns:c16="http://schemas.microsoft.com/office/drawing/2014/chart" uri="{C3380CC4-5D6E-409C-BE32-E72D297353CC}">
              <c16:uniqueId val="{00000004-1170-434B-9B43-31FB7402263A}"/>
            </c:ext>
          </c:extLst>
        </c:ser>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4'!$J$37:$J$39</c:f>
              <c:numCache>
                <c:formatCode>#,##0.00_ ;[Red]\-#,##0.00\ </c:formatCode>
                <c:ptCount val="3"/>
                <c:pt idx="0">
                  <c:v>0.95000000000000018</c:v>
                </c:pt>
                <c:pt idx="1">
                  <c:v>0.95000000000000018</c:v>
                </c:pt>
                <c:pt idx="2">
                  <c:v>0.65000000000000036</c:v>
                </c:pt>
              </c:numCache>
            </c:numRef>
          </c:val>
          <c:extLst>
            <c:ext xmlns:c16="http://schemas.microsoft.com/office/drawing/2014/chart" uri="{C3380CC4-5D6E-409C-BE32-E72D297353CC}">
              <c16:uniqueId val="{00000000-4A39-4208-8D43-E30C3649B1C9}"/>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4'!$Y$36</c:f>
              <c:strCache>
                <c:ptCount val="1"/>
                <c:pt idx="0">
                  <c:v>Paradigma</c:v>
                </c:pt>
              </c:strCache>
            </c:strRef>
          </c:tx>
          <c:spPr>
            <a:ln w="12700" cap="sq">
              <a:solidFill>
                <a:schemeClr val="tx1"/>
              </a:solidFill>
              <a:round/>
            </a:ln>
            <a:effectLst/>
          </c:spPr>
          <c:marker>
            <c:symbol val="none"/>
          </c:marker>
          <c:val>
            <c:numRef>
              <c:f>'PLANILHA TIPO 4'!$Y$37:$Y$39</c:f>
              <c:numCache>
                <c:formatCode>#,##0.00_ ;\-#,##0.00\ </c:formatCode>
                <c:ptCount val="3"/>
                <c:pt idx="0">
                  <c:v>1</c:v>
                </c:pt>
                <c:pt idx="1">
                  <c:v>1</c:v>
                </c:pt>
                <c:pt idx="2">
                  <c:v>1</c:v>
                </c:pt>
              </c:numCache>
            </c:numRef>
          </c:val>
          <c:smooth val="0"/>
          <c:extLst>
            <c:ext xmlns:c16="http://schemas.microsoft.com/office/drawing/2014/chart" uri="{C3380CC4-5D6E-409C-BE32-E72D297353CC}">
              <c16:uniqueId val="{00000001-4A39-4208-8D43-E30C3649B1C9}"/>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4'!$Y$37:$Y$39</c:f>
              <c:numCache>
                <c:formatCode>#,##0.00_ ;\-#,##0.00\ </c:formatCode>
                <c:ptCount val="3"/>
                <c:pt idx="0">
                  <c:v>1</c:v>
                </c:pt>
                <c:pt idx="1">
                  <c:v>1</c:v>
                </c:pt>
                <c:pt idx="2">
                  <c:v>1</c:v>
                </c:pt>
              </c:numCache>
            </c:numRef>
          </c:val>
          <c:extLst>
            <c:ext xmlns:c16="http://schemas.microsoft.com/office/drawing/2014/chart" uri="{C3380CC4-5D6E-409C-BE32-E72D297353CC}">
              <c16:uniqueId val="{00000000-2CF1-4A8F-85B9-6FB0CB4BE08C}"/>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4'!$Y$36</c:f>
              <c:strCache>
                <c:ptCount val="1"/>
                <c:pt idx="0">
                  <c:v>Paradigma</c:v>
                </c:pt>
              </c:strCache>
            </c:strRef>
          </c:tx>
          <c:spPr>
            <a:ln w="12700" cap="sq">
              <a:solidFill>
                <a:schemeClr val="tx1"/>
              </a:solidFill>
              <a:round/>
            </a:ln>
            <a:effectLst/>
          </c:spPr>
          <c:marker>
            <c:symbol val="none"/>
          </c:marker>
          <c:val>
            <c:numRef>
              <c:f>'PLANILHA TIPO 4'!$Y$37:$Y$39</c:f>
              <c:numCache>
                <c:formatCode>#,##0.00_ ;\-#,##0.00\ </c:formatCode>
                <c:ptCount val="3"/>
                <c:pt idx="0">
                  <c:v>1</c:v>
                </c:pt>
                <c:pt idx="1">
                  <c:v>1</c:v>
                </c:pt>
                <c:pt idx="2">
                  <c:v>1</c:v>
                </c:pt>
              </c:numCache>
            </c:numRef>
          </c:val>
          <c:smooth val="0"/>
          <c:extLst>
            <c:ext xmlns:c16="http://schemas.microsoft.com/office/drawing/2014/chart" uri="{C3380CC4-5D6E-409C-BE32-E72D297353CC}">
              <c16:uniqueId val="{00000001-2CF1-4A8F-85B9-6FB0CB4BE08C}"/>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 sourceLinked="0"/>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Ajuste ao bem avaliando</c:v>
          </c:tx>
          <c:spPr>
            <a:solidFill>
              <a:schemeClr val="accent1"/>
            </a:solidFill>
            <a:ln>
              <a:noFill/>
            </a:ln>
            <a:effectLst/>
          </c:spPr>
          <c:invertIfNegative val="0"/>
          <c:val>
            <c:numRef>
              <c:f>'PLANILHA TIPO 4'!$L$37:$L$39</c:f>
              <c:numCache>
                <c:formatCode>#,##0.00_ ;[Red]\-#,##0.00\ </c:formatCode>
                <c:ptCount val="3"/>
                <c:pt idx="0">
                  <c:v>0.75</c:v>
                </c:pt>
                <c:pt idx="1">
                  <c:v>0.75</c:v>
                </c:pt>
                <c:pt idx="2">
                  <c:v>0.75</c:v>
                </c:pt>
              </c:numCache>
            </c:numRef>
          </c:val>
          <c:extLst>
            <c:ext xmlns:c16="http://schemas.microsoft.com/office/drawing/2014/chart" uri="{C3380CC4-5D6E-409C-BE32-E72D297353CC}">
              <c16:uniqueId val="{00000000-C2F3-499B-BB1F-9D110B953390}"/>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4'!$Y$36</c:f>
              <c:strCache>
                <c:ptCount val="1"/>
                <c:pt idx="0">
                  <c:v>Paradigma</c:v>
                </c:pt>
              </c:strCache>
            </c:strRef>
          </c:tx>
          <c:spPr>
            <a:ln w="12700" cap="sq">
              <a:solidFill>
                <a:schemeClr val="tx1"/>
              </a:solidFill>
              <a:round/>
            </a:ln>
            <a:effectLst/>
          </c:spPr>
          <c:marker>
            <c:symbol val="none"/>
          </c:marker>
          <c:val>
            <c:numRef>
              <c:f>'PLANILHA TIPO 4'!$Y$37:$Y$39</c:f>
              <c:numCache>
                <c:formatCode>#,##0.00_ ;\-#,##0.00\ </c:formatCode>
                <c:ptCount val="3"/>
                <c:pt idx="0">
                  <c:v>1</c:v>
                </c:pt>
                <c:pt idx="1">
                  <c:v>1</c:v>
                </c:pt>
                <c:pt idx="2">
                  <c:v>1</c:v>
                </c:pt>
              </c:numCache>
            </c:numRef>
          </c:val>
          <c:smooth val="0"/>
          <c:extLst>
            <c:ext xmlns:c16="http://schemas.microsoft.com/office/drawing/2014/chart" uri="{C3380CC4-5D6E-409C-BE32-E72D297353CC}">
              <c16:uniqueId val="{00000001-C2F3-499B-BB1F-9D110B953390}"/>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Ajuste ao bem avaliando</c:v>
          </c:tx>
          <c:spPr>
            <a:solidFill>
              <a:schemeClr val="accent1"/>
            </a:solidFill>
            <a:ln>
              <a:noFill/>
            </a:ln>
            <a:effectLst/>
          </c:spPr>
          <c:invertIfNegative val="0"/>
          <c:val>
            <c:numRef>
              <c:f>'PLANILHA TIPO 1'!$L$37:$L$39</c:f>
              <c:numCache>
                <c:formatCode>#,##0.00_ ;[Red]\-#,##0.00\ </c:formatCode>
                <c:ptCount val="3"/>
                <c:pt idx="0">
                  <c:v>0.75</c:v>
                </c:pt>
                <c:pt idx="1">
                  <c:v>0.75</c:v>
                </c:pt>
                <c:pt idx="2">
                  <c:v>0.75</c:v>
                </c:pt>
              </c:numCache>
            </c:numRef>
          </c:val>
          <c:extLst>
            <c:ext xmlns:c16="http://schemas.microsoft.com/office/drawing/2014/chart" uri="{C3380CC4-5D6E-409C-BE32-E72D297353CC}">
              <c16:uniqueId val="{00000000-0F13-4403-8BEB-24F6DB8C7A16}"/>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1'!$Y$36</c:f>
              <c:strCache>
                <c:ptCount val="1"/>
                <c:pt idx="0">
                  <c:v>Paradigma</c:v>
                </c:pt>
              </c:strCache>
            </c:strRef>
          </c:tx>
          <c:spPr>
            <a:ln w="12700" cap="sq">
              <a:solidFill>
                <a:schemeClr val="tx1"/>
              </a:solidFill>
              <a:round/>
            </a:ln>
            <a:effectLst/>
          </c:spPr>
          <c:marker>
            <c:symbol val="none"/>
          </c:marker>
          <c:val>
            <c:numRef>
              <c:f>'PLANILHA TIPO 1'!$Y$37:$Y$39</c:f>
              <c:numCache>
                <c:formatCode>#,##0.00_ ;\-#,##0.00\ </c:formatCode>
                <c:ptCount val="3"/>
                <c:pt idx="0">
                  <c:v>1</c:v>
                </c:pt>
                <c:pt idx="1">
                  <c:v>1</c:v>
                </c:pt>
                <c:pt idx="2">
                  <c:v>1</c:v>
                </c:pt>
              </c:numCache>
            </c:numRef>
          </c:val>
          <c:smooth val="0"/>
          <c:extLst>
            <c:ext xmlns:c16="http://schemas.microsoft.com/office/drawing/2014/chart" uri="{C3380CC4-5D6E-409C-BE32-E72D297353CC}">
              <c16:uniqueId val="{00000001-0F13-4403-8BEB-24F6DB8C7A16}"/>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antes da homogeneização</c:v>
          </c:tx>
          <c:spPr>
            <a:solidFill>
              <a:schemeClr val="accent1"/>
            </a:solidFill>
            <a:ln>
              <a:noFill/>
            </a:ln>
            <a:effectLst/>
          </c:spPr>
          <c:invertIfNegative val="0"/>
          <c:val>
            <c:numRef>
              <c:f>'PLANILHA TIPO 4'!$AA$132:$AA$134</c:f>
              <c:numCache>
                <c:formatCode>#,##0.00_ ;[Red]\-#,##0.00\ </c:formatCode>
                <c:ptCount val="3"/>
                <c:pt idx="0">
                  <c:v>1.6</c:v>
                </c:pt>
                <c:pt idx="1">
                  <c:v>1.6</c:v>
                </c:pt>
                <c:pt idx="2">
                  <c:v>1.9</c:v>
                </c:pt>
              </c:numCache>
            </c:numRef>
          </c:val>
          <c:extLst>
            <c:ext xmlns:c16="http://schemas.microsoft.com/office/drawing/2014/chart" uri="{C3380CC4-5D6E-409C-BE32-E72D297353CC}">
              <c16:uniqueId val="{00000000-6685-4058-945A-768DFC6BE24D}"/>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4'!$Z$132:$Z$134</c:f>
              <c:numCache>
                <c:formatCode>#,##0.00_ ;\-#,##0.00\ </c:formatCode>
                <c:ptCount val="3"/>
                <c:pt idx="0">
                  <c:v>1</c:v>
                </c:pt>
                <c:pt idx="1">
                  <c:v>1</c:v>
                </c:pt>
                <c:pt idx="2">
                  <c:v>1</c:v>
                </c:pt>
              </c:numCache>
            </c:numRef>
          </c:val>
          <c:smooth val="0"/>
          <c:extLst>
            <c:ext xmlns:c16="http://schemas.microsoft.com/office/drawing/2014/chart" uri="{C3380CC4-5D6E-409C-BE32-E72D297353CC}">
              <c16:uniqueId val="{00000001-6685-4058-945A-768DFC6BE24D}"/>
            </c:ext>
          </c:extLst>
        </c:ser>
        <c:ser>
          <c:idx val="2"/>
          <c:order val="2"/>
          <c:tx>
            <c:v>Fator máximo</c:v>
          </c:tx>
          <c:spPr>
            <a:ln w="12700" cap="rnd">
              <a:solidFill>
                <a:srgbClr val="FF0000"/>
              </a:solidFill>
              <a:round/>
            </a:ln>
            <a:effectLst/>
          </c:spPr>
          <c:marker>
            <c:symbol val="none"/>
          </c:marker>
          <c:val>
            <c:numRef>
              <c:f>'PLANILHA TIPO 4'!$AB$132:$AB$134</c:f>
              <c:numCache>
                <c:formatCode>#,##0.00_ ;\-#,##0.00\ </c:formatCode>
                <c:ptCount val="3"/>
                <c:pt idx="0">
                  <c:v>1.9</c:v>
                </c:pt>
                <c:pt idx="1">
                  <c:v>1.9</c:v>
                </c:pt>
                <c:pt idx="2">
                  <c:v>1.9</c:v>
                </c:pt>
              </c:numCache>
            </c:numRef>
          </c:val>
          <c:smooth val="0"/>
          <c:extLst>
            <c:ext xmlns:c16="http://schemas.microsoft.com/office/drawing/2014/chart" uri="{C3380CC4-5D6E-409C-BE32-E72D297353CC}">
              <c16:uniqueId val="{00000002-6685-4058-945A-768DFC6BE24D}"/>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após a homogeneização</c:v>
          </c:tx>
          <c:spPr>
            <a:solidFill>
              <a:schemeClr val="accent1"/>
            </a:solidFill>
            <a:ln>
              <a:noFill/>
            </a:ln>
            <a:effectLst/>
          </c:spPr>
          <c:invertIfNegative val="0"/>
          <c:val>
            <c:numRef>
              <c:f>'PLANILHA TIPO 4'!$H$153:$H$155</c:f>
              <c:numCache>
                <c:formatCode>#,##0.00_ ;[Red]\-#,##0.00\ </c:formatCode>
                <c:ptCount val="3"/>
                <c:pt idx="0">
                  <c:v>1.6</c:v>
                </c:pt>
                <c:pt idx="1">
                  <c:v>1.6</c:v>
                </c:pt>
                <c:pt idx="2">
                  <c:v>1.6</c:v>
                </c:pt>
              </c:numCache>
            </c:numRef>
          </c:val>
          <c:extLst>
            <c:ext xmlns:c16="http://schemas.microsoft.com/office/drawing/2014/chart" uri="{C3380CC4-5D6E-409C-BE32-E72D297353CC}">
              <c16:uniqueId val="{00000000-3342-4E34-A1DB-E455075243D4}"/>
            </c:ext>
          </c:extLst>
        </c:ser>
        <c:dLbls>
          <c:showLegendKey val="0"/>
          <c:showVal val="0"/>
          <c:showCatName val="0"/>
          <c:showSerName val="0"/>
          <c:showPercent val="0"/>
          <c:showBubbleSize val="0"/>
        </c:dLbls>
        <c:gapWidth val="219"/>
        <c:overlap val="100"/>
        <c:axId val="1095974352"/>
        <c:axId val="1095975312"/>
        <c:extLst>
          <c:ext xmlns:c15="http://schemas.microsoft.com/office/drawing/2012/chart" uri="{02D57815-91ED-43cb-92C2-25804820EDAC}">
            <c15:filteredBarSeries>
              <c15:ser>
                <c:idx val="3"/>
                <c:order val="3"/>
                <c:tx>
                  <c:v>Faixa inalterável</c:v>
                </c:tx>
                <c:spPr>
                  <a:solidFill>
                    <a:schemeClr val="bg1">
                      <a:lumMod val="95000"/>
                    </a:schemeClr>
                  </a:solidFill>
                  <a:ln>
                    <a:noFill/>
                  </a:ln>
                  <a:effectLst/>
                </c:spPr>
                <c:invertIfNegative val="0"/>
                <c:val>
                  <c:numRef>
                    <c:extLst>
                      <c:ext uri="{02D57815-91ED-43cb-92C2-25804820EDAC}">
                        <c15:formulaRef>
                          <c15:sqref>'PLANILHA TIPO 4'!$AC$132:$AC$134</c15:sqref>
                        </c15:formulaRef>
                      </c:ext>
                    </c:extLst>
                    <c:numCache>
                      <c:formatCode>#,##0.00_ ;\-#,##0.00\ </c:formatCode>
                      <c:ptCount val="3"/>
                    </c:numCache>
                  </c:numRef>
                </c:val>
                <c:extLst>
                  <c:ext xmlns:c16="http://schemas.microsoft.com/office/drawing/2014/chart" uri="{C3380CC4-5D6E-409C-BE32-E72D297353CC}">
                    <c16:uniqueId val="{00000003-3342-4E34-A1DB-E455075243D4}"/>
                  </c:ext>
                </c:extLst>
              </c15:ser>
            </c15:filteredBarSeries>
          </c:ext>
        </c:extLst>
      </c:barChart>
      <c:lineChart>
        <c:grouping val="standard"/>
        <c:varyColors val="0"/>
        <c:ser>
          <c:idx val="0"/>
          <c:order val="0"/>
          <c:tx>
            <c:v>Fator mínimo</c:v>
          </c:tx>
          <c:spPr>
            <a:ln w="12700" cap="rnd">
              <a:solidFill>
                <a:srgbClr val="0000FF"/>
              </a:solidFill>
              <a:round/>
            </a:ln>
            <a:effectLst/>
          </c:spPr>
          <c:marker>
            <c:symbol val="none"/>
          </c:marker>
          <c:val>
            <c:numRef>
              <c:f>'PLANILHA TIPO 4'!$Z$132:$Z$134</c:f>
              <c:numCache>
                <c:formatCode>#,##0.00_ ;\-#,##0.00\ </c:formatCode>
                <c:ptCount val="3"/>
                <c:pt idx="0">
                  <c:v>1</c:v>
                </c:pt>
                <c:pt idx="1">
                  <c:v>1</c:v>
                </c:pt>
                <c:pt idx="2">
                  <c:v>1</c:v>
                </c:pt>
              </c:numCache>
            </c:numRef>
          </c:val>
          <c:smooth val="0"/>
          <c:extLst>
            <c:ext xmlns:c16="http://schemas.microsoft.com/office/drawing/2014/chart" uri="{C3380CC4-5D6E-409C-BE32-E72D297353CC}">
              <c16:uniqueId val="{00000001-3342-4E34-A1DB-E455075243D4}"/>
            </c:ext>
          </c:extLst>
        </c:ser>
        <c:ser>
          <c:idx val="2"/>
          <c:order val="2"/>
          <c:tx>
            <c:v>Fator máximo</c:v>
          </c:tx>
          <c:spPr>
            <a:ln w="12700" cap="rnd">
              <a:solidFill>
                <a:srgbClr val="FF0000"/>
              </a:solidFill>
              <a:round/>
            </a:ln>
            <a:effectLst/>
          </c:spPr>
          <c:marker>
            <c:symbol val="none"/>
          </c:marker>
          <c:val>
            <c:numRef>
              <c:f>'PLANILHA TIPO 4'!$AB$132:$AB$134</c:f>
              <c:numCache>
                <c:formatCode>#,##0.00_ ;\-#,##0.00\ </c:formatCode>
                <c:ptCount val="3"/>
                <c:pt idx="0">
                  <c:v>1.9</c:v>
                </c:pt>
                <c:pt idx="1">
                  <c:v>1.9</c:v>
                </c:pt>
                <c:pt idx="2">
                  <c:v>1.9</c:v>
                </c:pt>
              </c:numCache>
            </c:numRef>
          </c:val>
          <c:smooth val="0"/>
          <c:extLst>
            <c:ext xmlns:c16="http://schemas.microsoft.com/office/drawing/2014/chart" uri="{C3380CC4-5D6E-409C-BE32-E72D297353CC}">
              <c16:uniqueId val="{00000002-3342-4E34-A1DB-E455075243D4}"/>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'PLANILHA TIPO 4'!$Y$181</c:f>
              <c:strCache>
                <c:ptCount val="1"/>
                <c:pt idx="0">
                  <c:v>Média</c:v>
                </c:pt>
              </c:strCache>
            </c:strRef>
          </c:tx>
          <c:spPr>
            <a:ln w="12700" cap="sq">
              <a:solidFill>
                <a:schemeClr val="tx1"/>
              </a:solidFill>
              <a:prstDash val="dash"/>
              <a:round/>
            </a:ln>
            <a:effectLst/>
          </c:spPr>
          <c:marker>
            <c:symbol val="none"/>
          </c:marker>
          <c:val>
            <c:numRef>
              <c:f>'PLANILHA TIPO 4'!$Y$182:$Y$184</c:f>
              <c:numCache>
                <c:formatCode>#,##0.00_ ;[Red]\-#,##0.00\ </c:formatCode>
                <c:ptCount val="3"/>
                <c:pt idx="0">
                  <c:v>463.45469963891009</c:v>
                </c:pt>
                <c:pt idx="1">
                  <c:v>463.45469963891009</c:v>
                </c:pt>
                <c:pt idx="2">
                  <c:v>463.45469963891009</c:v>
                </c:pt>
              </c:numCache>
            </c:numRef>
          </c:val>
          <c:smooth val="0"/>
          <c:extLst>
            <c:ext xmlns:c16="http://schemas.microsoft.com/office/drawing/2014/chart" uri="{C3380CC4-5D6E-409C-BE32-E72D297353CC}">
              <c16:uniqueId val="{00000000-9155-42A5-BD9E-5D68A272BAEE}"/>
            </c:ext>
          </c:extLst>
        </c:ser>
        <c:ser>
          <c:idx val="2"/>
          <c:order val="2"/>
          <c:tx>
            <c:strRef>
              <c:f>'PLANILHA TIPO 4'!$X$181</c:f>
              <c:strCache>
                <c:ptCount val="1"/>
                <c:pt idx="0">
                  <c:v>Limite superior</c:v>
                </c:pt>
              </c:strCache>
            </c:strRef>
          </c:tx>
          <c:spPr>
            <a:ln w="12700" cap="sq">
              <a:solidFill>
                <a:srgbClr val="FF0000"/>
              </a:solidFill>
              <a:prstDash val="solid"/>
              <a:round/>
            </a:ln>
            <a:effectLst/>
          </c:spPr>
          <c:marker>
            <c:symbol val="none"/>
          </c:marker>
          <c:val>
            <c:numRef>
              <c:f>'PLANILHA TIPO 4'!$X$182:$X$184</c:f>
              <c:numCache>
                <c:formatCode>#,##0.00_ ;[Red]\-#,##0.00\ </c:formatCode>
                <c:ptCount val="3"/>
                <c:pt idx="0">
                  <c:v>602.49110953058312</c:v>
                </c:pt>
                <c:pt idx="1">
                  <c:v>602.49110953058312</c:v>
                </c:pt>
                <c:pt idx="2">
                  <c:v>602.49110953058312</c:v>
                </c:pt>
              </c:numCache>
            </c:numRef>
          </c:val>
          <c:smooth val="0"/>
          <c:extLst>
            <c:ext xmlns:c16="http://schemas.microsoft.com/office/drawing/2014/chart" uri="{C3380CC4-5D6E-409C-BE32-E72D297353CC}">
              <c16:uniqueId val="{00000001-9155-42A5-BD9E-5D68A272BAEE}"/>
            </c:ext>
          </c:extLst>
        </c:ser>
        <c:ser>
          <c:idx val="1"/>
          <c:order val="3"/>
          <c:tx>
            <c:strRef>
              <c:f>'PLANILHA TIPO 4'!$W$181</c:f>
              <c:strCache>
                <c:ptCount val="1"/>
                <c:pt idx="0">
                  <c:v>Limite inferior</c:v>
                </c:pt>
              </c:strCache>
            </c:strRef>
          </c:tx>
          <c:spPr>
            <a:ln w="12700" cap="sq">
              <a:solidFill>
                <a:srgbClr val="0000FF"/>
              </a:solidFill>
              <a:round/>
            </a:ln>
            <a:effectLst/>
          </c:spPr>
          <c:marker>
            <c:symbol val="none"/>
          </c:marker>
          <c:val>
            <c:numRef>
              <c:f>'PLANILHA TIPO 4'!$W$182:$W$184</c:f>
              <c:numCache>
                <c:formatCode>#,##0.00_ ;[Red]\-#,##0.00\ </c:formatCode>
                <c:ptCount val="3"/>
                <c:pt idx="0">
                  <c:v>324.41828974723705</c:v>
                </c:pt>
                <c:pt idx="1">
                  <c:v>324.41828974723705</c:v>
                </c:pt>
                <c:pt idx="2">
                  <c:v>324.41828974723705</c:v>
                </c:pt>
              </c:numCache>
            </c:numRef>
          </c:val>
          <c:smooth val="0"/>
          <c:extLst>
            <c:ext xmlns:c16="http://schemas.microsoft.com/office/drawing/2014/chart" uri="{C3380CC4-5D6E-409C-BE32-E72D297353CC}">
              <c16:uniqueId val="{00000002-9155-42A5-BD9E-5D68A272BAEE}"/>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1"/>
          <c:tx>
            <c:strRef>
              <c:f>'PLANILHA TIPO 4'!$B$181</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4'!$B$182:$B$184</c:f>
              <c:numCache>
                <c:formatCode>#,##0.00_ ;[Red]\-#,##0.00\ </c:formatCode>
                <c:ptCount val="3"/>
                <c:pt idx="0">
                  <c:v>426.31578947368416</c:v>
                </c:pt>
                <c:pt idx="1">
                  <c:v>444.07894736842098</c:v>
                </c:pt>
                <c:pt idx="2">
                  <c:v>519.969362074625</c:v>
                </c:pt>
              </c:numCache>
            </c:numRef>
          </c:yVal>
          <c:smooth val="0"/>
          <c:extLst>
            <c:ext xmlns:c16="http://schemas.microsoft.com/office/drawing/2014/chart" uri="{C3380CC4-5D6E-409C-BE32-E72D297353CC}">
              <c16:uniqueId val="{00000003-9155-42A5-BD9E-5D68A272BAEE}"/>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8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'PLANILHA TIPO 4'!$Y$215</c:f>
              <c:strCache>
                <c:ptCount val="1"/>
                <c:pt idx="0">
                  <c:v>Média</c:v>
                </c:pt>
              </c:strCache>
            </c:strRef>
          </c:tx>
          <c:spPr>
            <a:ln w="12700" cap="rnd">
              <a:solidFill>
                <a:schemeClr val="tx1"/>
              </a:solidFill>
              <a:prstDash val="dash"/>
              <a:round/>
            </a:ln>
            <a:effectLst/>
          </c:spPr>
          <c:marker>
            <c:symbol val="none"/>
          </c:marker>
          <c:val>
            <c:numRef>
              <c:f>'PLANILHA TIPO 4'!$Y$216:$Y$218</c:f>
              <c:numCache>
                <c:formatCode>#,##0.00_ ;[Red]\-#,##0.00\ </c:formatCode>
                <c:ptCount val="3"/>
                <c:pt idx="0">
                  <c:v>463.45469963891009</c:v>
                </c:pt>
                <c:pt idx="1">
                  <c:v>463.45469963891009</c:v>
                </c:pt>
                <c:pt idx="2">
                  <c:v>463.45469963891009</c:v>
                </c:pt>
              </c:numCache>
            </c:numRef>
          </c:val>
          <c:smooth val="0"/>
          <c:extLst>
            <c:ext xmlns:c16="http://schemas.microsoft.com/office/drawing/2014/chart" uri="{C3380CC4-5D6E-409C-BE32-E72D297353CC}">
              <c16:uniqueId val="{00000000-F3BB-4ADE-8DAB-800E48F4893A}"/>
            </c:ext>
          </c:extLst>
        </c:ser>
        <c:ser>
          <c:idx val="1"/>
          <c:order val="2"/>
          <c:tx>
            <c:strRef>
              <c:f>'PLANILHA TIPO 4'!$W$215</c:f>
              <c:strCache>
                <c:ptCount val="1"/>
                <c:pt idx="0">
                  <c:v>Limite inferior</c:v>
                </c:pt>
              </c:strCache>
            </c:strRef>
          </c:tx>
          <c:spPr>
            <a:ln w="12700" cap="sq">
              <a:solidFill>
                <a:srgbClr val="0000FF"/>
              </a:solidFill>
              <a:round/>
            </a:ln>
            <a:effectLst/>
          </c:spPr>
          <c:marker>
            <c:symbol val="none"/>
          </c:marker>
          <c:val>
            <c:numRef>
              <c:f>'PLANILHA TIPO 4'!$W$216:$W$218</c:f>
              <c:numCache>
                <c:formatCode>#,##0.00_ ;[Red]\-#,##0.00\ </c:formatCode>
                <c:ptCount val="3"/>
                <c:pt idx="0">
                  <c:v>394.66116374696981</c:v>
                </c:pt>
                <c:pt idx="1">
                  <c:v>394.66116374696981</c:v>
                </c:pt>
                <c:pt idx="2">
                  <c:v>394.66116374696981</c:v>
                </c:pt>
              </c:numCache>
            </c:numRef>
          </c:val>
          <c:smooth val="0"/>
          <c:extLst>
            <c:ext xmlns:c16="http://schemas.microsoft.com/office/drawing/2014/chart" uri="{C3380CC4-5D6E-409C-BE32-E72D297353CC}">
              <c16:uniqueId val="{00000001-F3BB-4ADE-8DAB-800E48F4893A}"/>
            </c:ext>
          </c:extLst>
        </c:ser>
        <c:ser>
          <c:idx val="3"/>
          <c:order val="3"/>
          <c:tx>
            <c:strRef>
              <c:f>'PLANILHA TIPO 4'!$X$215</c:f>
              <c:strCache>
                <c:ptCount val="1"/>
                <c:pt idx="0">
                  <c:v>Limite superior</c:v>
                </c:pt>
              </c:strCache>
            </c:strRef>
          </c:tx>
          <c:spPr>
            <a:ln w="12700" cap="sq">
              <a:solidFill>
                <a:srgbClr val="FF0000"/>
              </a:solidFill>
              <a:prstDash val="solid"/>
              <a:round/>
            </a:ln>
            <a:effectLst/>
          </c:spPr>
          <c:marker>
            <c:symbol val="none"/>
          </c:marker>
          <c:val>
            <c:numRef>
              <c:f>'PLANILHA TIPO 4'!$X$216:$X$218</c:f>
              <c:numCache>
                <c:formatCode>#,##0.00_ ;[Red]\-#,##0.00\ </c:formatCode>
                <c:ptCount val="3"/>
                <c:pt idx="0">
                  <c:v>532.24823553085037</c:v>
                </c:pt>
                <c:pt idx="1">
                  <c:v>532.24823553085037</c:v>
                </c:pt>
                <c:pt idx="2">
                  <c:v>532.24823553085037</c:v>
                </c:pt>
              </c:numCache>
            </c:numRef>
          </c:val>
          <c:smooth val="0"/>
          <c:extLst>
            <c:ext xmlns:c16="http://schemas.microsoft.com/office/drawing/2014/chart" uri="{C3380CC4-5D6E-409C-BE32-E72D297353CC}">
              <c16:uniqueId val="{00000002-F3BB-4ADE-8DAB-800E48F4893A}"/>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4'!$B$215</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4'!$B$216:$B$218</c:f>
              <c:numCache>
                <c:formatCode>#,##0.00_ ;[Red]\-#,##0.00\ </c:formatCode>
                <c:ptCount val="3"/>
                <c:pt idx="0">
                  <c:v>426.31578947368416</c:v>
                </c:pt>
                <c:pt idx="1">
                  <c:v>444.07894736842098</c:v>
                </c:pt>
                <c:pt idx="2">
                  <c:v>519.969362074625</c:v>
                </c:pt>
              </c:numCache>
            </c:numRef>
          </c:yVal>
          <c:smooth val="0"/>
          <c:extLst>
            <c:ext xmlns:c16="http://schemas.microsoft.com/office/drawing/2014/chart" uri="{C3380CC4-5D6E-409C-BE32-E72D297353CC}">
              <c16:uniqueId val="{00000003-F3BB-4ADE-8DAB-800E48F4893A}"/>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8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'PLANILHA TIPO 4'!$Y$251</c:f>
              <c:strCache>
                <c:ptCount val="1"/>
                <c:pt idx="0">
                  <c:v>Média</c:v>
                </c:pt>
              </c:strCache>
            </c:strRef>
          </c:tx>
          <c:spPr>
            <a:ln w="12700" cap="sq">
              <a:solidFill>
                <a:schemeClr val="tx1"/>
              </a:solidFill>
              <a:prstDash val="dash"/>
              <a:round/>
            </a:ln>
            <a:effectLst/>
          </c:spPr>
          <c:marker>
            <c:symbol val="none"/>
          </c:marker>
          <c:val>
            <c:numRef>
              <c:f>'PLANILHA TIPO 4'!$Y$252:$Y$254</c:f>
              <c:numCache>
                <c:formatCode>#,##0.00_ ;[Red]\-#,##0.00\ </c:formatCode>
                <c:ptCount val="3"/>
                <c:pt idx="0">
                  <c:v>463.45469963891009</c:v>
                </c:pt>
                <c:pt idx="1">
                  <c:v>463.45469963891009</c:v>
                </c:pt>
                <c:pt idx="2">
                  <c:v>463.45469963891009</c:v>
                </c:pt>
              </c:numCache>
            </c:numRef>
          </c:val>
          <c:smooth val="0"/>
          <c:extLst>
            <c:ext xmlns:c16="http://schemas.microsoft.com/office/drawing/2014/chart" uri="{C3380CC4-5D6E-409C-BE32-E72D297353CC}">
              <c16:uniqueId val="{00000000-7E12-404F-8A72-47CB2AEB30C6}"/>
            </c:ext>
          </c:extLst>
        </c:ser>
        <c:ser>
          <c:idx val="3"/>
          <c:order val="2"/>
          <c:tx>
            <c:strRef>
              <c:f>'PLANILHA TIPO 4'!$W$251</c:f>
              <c:strCache>
                <c:ptCount val="1"/>
                <c:pt idx="0">
                  <c:v>Limite inferior</c:v>
                </c:pt>
              </c:strCache>
            </c:strRef>
          </c:tx>
          <c:spPr>
            <a:ln w="12700" cap="sq">
              <a:solidFill>
                <a:srgbClr val="0000FF"/>
              </a:solidFill>
              <a:round/>
            </a:ln>
            <a:effectLst/>
          </c:spPr>
          <c:marker>
            <c:symbol val="none"/>
          </c:marker>
          <c:val>
            <c:numRef>
              <c:f>'PLANILHA TIPO 4'!$W$252:$W$254</c:f>
              <c:numCache>
                <c:formatCode>#,##0.00_ ;[Red]\-#,##0.00\ </c:formatCode>
                <c:ptCount val="3"/>
                <c:pt idx="0">
                  <c:v>393.97431385339212</c:v>
                </c:pt>
                <c:pt idx="1">
                  <c:v>393.97431385339212</c:v>
                </c:pt>
                <c:pt idx="2">
                  <c:v>393.97431385339212</c:v>
                </c:pt>
              </c:numCache>
            </c:numRef>
          </c:val>
          <c:smooth val="0"/>
          <c:extLst>
            <c:ext xmlns:c16="http://schemas.microsoft.com/office/drawing/2014/chart" uri="{C3380CC4-5D6E-409C-BE32-E72D297353CC}">
              <c16:uniqueId val="{00000001-7E12-404F-8A72-47CB2AEB30C6}"/>
            </c:ext>
          </c:extLst>
        </c:ser>
        <c:ser>
          <c:idx val="2"/>
          <c:order val="3"/>
          <c:tx>
            <c:strRef>
              <c:f>'PLANILHA TIPO 4'!$X$251</c:f>
              <c:strCache>
                <c:ptCount val="1"/>
                <c:pt idx="0">
                  <c:v>Limite superior</c:v>
                </c:pt>
              </c:strCache>
            </c:strRef>
          </c:tx>
          <c:spPr>
            <a:ln w="12700" cap="sq">
              <a:solidFill>
                <a:srgbClr val="FF0000"/>
              </a:solidFill>
              <a:round/>
            </a:ln>
            <a:effectLst/>
          </c:spPr>
          <c:marker>
            <c:symbol val="none"/>
          </c:marker>
          <c:val>
            <c:numRef>
              <c:f>'PLANILHA TIPO 4'!$X$252:$X$254</c:f>
              <c:numCache>
                <c:formatCode>#,##0.00_ ;[Red]\-#,##0.00\ </c:formatCode>
                <c:ptCount val="3"/>
                <c:pt idx="0">
                  <c:v>532.93508542442805</c:v>
                </c:pt>
                <c:pt idx="1">
                  <c:v>532.93508542442805</c:v>
                </c:pt>
                <c:pt idx="2">
                  <c:v>532.93508542442805</c:v>
                </c:pt>
              </c:numCache>
            </c:numRef>
          </c:val>
          <c:smooth val="0"/>
          <c:extLst>
            <c:ext xmlns:c16="http://schemas.microsoft.com/office/drawing/2014/chart" uri="{C3380CC4-5D6E-409C-BE32-E72D297353CC}">
              <c16:uniqueId val="{00000002-7E12-404F-8A72-47CB2AEB30C6}"/>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4'!$B$251</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4'!$B$252:$B$254</c:f>
              <c:numCache>
                <c:formatCode>#,##0.00_ ;[Red]\-#,##0.00\ </c:formatCode>
                <c:ptCount val="3"/>
                <c:pt idx="0">
                  <c:v>426.31578947368416</c:v>
                </c:pt>
                <c:pt idx="1">
                  <c:v>444.07894736842098</c:v>
                </c:pt>
                <c:pt idx="2">
                  <c:v>519.969362074625</c:v>
                </c:pt>
              </c:numCache>
            </c:numRef>
          </c:yVal>
          <c:smooth val="0"/>
          <c:extLst>
            <c:ext xmlns:c16="http://schemas.microsoft.com/office/drawing/2014/chart" uri="{C3380CC4-5D6E-409C-BE32-E72D297353CC}">
              <c16:uniqueId val="{00000003-7E12-404F-8A72-47CB2AEB30C6}"/>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8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7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Proporção das partes em relação ao todo</c:v>
          </c:tx>
          <c:spPr>
            <a:solidFill>
              <a:schemeClr val="tx2">
                <a:lumMod val="50000"/>
                <a:lumOff val="50000"/>
              </a:schemeClr>
            </a:solidFill>
            <a:ln w="12700"/>
          </c:spPr>
          <c:dPt>
            <c:idx val="0"/>
            <c:bubble3D val="0"/>
            <c:spPr>
              <a:solidFill>
                <a:schemeClr val="tx1"/>
              </a:solidFill>
              <a:ln w="12700">
                <a:solidFill>
                  <a:schemeClr val="lt1"/>
                </a:solidFill>
              </a:ln>
              <a:effectLst/>
            </c:spPr>
            <c:extLst>
              <c:ext xmlns:c16="http://schemas.microsoft.com/office/drawing/2014/chart" uri="{C3380CC4-5D6E-409C-BE32-E72D297353CC}">
                <c16:uniqueId val="{00000001-1B54-4CD3-BBDC-4B58D9C38E46}"/>
              </c:ext>
            </c:extLst>
          </c:dPt>
          <c:dPt>
            <c:idx val="1"/>
            <c:bubble3D val="0"/>
            <c:spPr>
              <a:solidFill>
                <a:schemeClr val="bg1">
                  <a:lumMod val="75000"/>
                </a:schemeClr>
              </a:solidFill>
              <a:ln w="12700">
                <a:solidFill>
                  <a:schemeClr val="lt1"/>
                </a:solidFill>
              </a:ln>
              <a:effectLst/>
            </c:spPr>
            <c:extLst>
              <c:ext xmlns:c16="http://schemas.microsoft.com/office/drawing/2014/chart" uri="{C3380CC4-5D6E-409C-BE32-E72D297353CC}">
                <c16:uniqueId val="{00000003-1B54-4CD3-BBDC-4B58D9C38E46}"/>
              </c:ext>
            </c:extLst>
          </c:dPt>
          <c:dLbls>
            <c:dLbl>
              <c:idx val="0"/>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B54-4CD3-BBDC-4B58D9C38E46}"/>
                </c:ext>
              </c:extLst>
            </c:dLbl>
            <c:dLbl>
              <c:idx val="1"/>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B54-4CD3-BBDC-4B58D9C38E46}"/>
                </c:ext>
              </c:extLst>
            </c:dLbl>
            <c:numFmt formatCode="0.00%" sourceLinked="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Lit>
              <c:ptCount val="2"/>
              <c:pt idx="0">
                <c:v>Terreno</c:v>
              </c:pt>
              <c:pt idx="1">
                <c:v>Edificações</c:v>
              </c:pt>
            </c:strLit>
          </c:cat>
          <c:val>
            <c:numLit>
              <c:formatCode>General</c:formatCode>
              <c:ptCount val="2"/>
              <c:pt idx="0">
                <c:v>236307.69230769231</c:v>
              </c:pt>
              <c:pt idx="1">
                <c:v>198499.60737004993</c:v>
              </c:pt>
            </c:numLit>
          </c:val>
          <c:extLst>
            <c:ext xmlns:c16="http://schemas.microsoft.com/office/drawing/2014/chart" uri="{C3380CC4-5D6E-409C-BE32-E72D297353CC}">
              <c16:uniqueId val="{00000004-1B54-4CD3-BBDC-4B58D9C38E46}"/>
            </c:ext>
          </c:extLst>
        </c:ser>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5'!$J$37:$J$39</c:f>
              <c:numCache>
                <c:formatCode>#,##0.00_ ;[Red]\-#,##0.00\ </c:formatCode>
                <c:ptCount val="3"/>
                <c:pt idx="0">
                  <c:v>0.95000000000000018</c:v>
                </c:pt>
                <c:pt idx="1">
                  <c:v>0.95000000000000018</c:v>
                </c:pt>
                <c:pt idx="2">
                  <c:v>0.65000000000000036</c:v>
                </c:pt>
              </c:numCache>
            </c:numRef>
          </c:val>
          <c:extLst>
            <c:ext xmlns:c16="http://schemas.microsoft.com/office/drawing/2014/chart" uri="{C3380CC4-5D6E-409C-BE32-E72D297353CC}">
              <c16:uniqueId val="{00000000-FA21-4530-AA9C-4C6F1758345D}"/>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5'!$Y$36</c:f>
              <c:strCache>
                <c:ptCount val="1"/>
                <c:pt idx="0">
                  <c:v>Paradigma</c:v>
                </c:pt>
              </c:strCache>
            </c:strRef>
          </c:tx>
          <c:spPr>
            <a:ln w="12700" cap="sq">
              <a:solidFill>
                <a:schemeClr val="tx1"/>
              </a:solidFill>
              <a:round/>
            </a:ln>
            <a:effectLst/>
          </c:spPr>
          <c:marker>
            <c:symbol val="none"/>
          </c:marker>
          <c:val>
            <c:numRef>
              <c:f>'PLANILHA TIPO 5'!$Y$37:$Y$39</c:f>
              <c:numCache>
                <c:formatCode>#,##0.00_ ;\-#,##0.00\ </c:formatCode>
                <c:ptCount val="3"/>
                <c:pt idx="0">
                  <c:v>1</c:v>
                </c:pt>
                <c:pt idx="1">
                  <c:v>1</c:v>
                </c:pt>
                <c:pt idx="2">
                  <c:v>1</c:v>
                </c:pt>
              </c:numCache>
            </c:numRef>
          </c:val>
          <c:smooth val="0"/>
          <c:extLst>
            <c:ext xmlns:c16="http://schemas.microsoft.com/office/drawing/2014/chart" uri="{C3380CC4-5D6E-409C-BE32-E72D297353CC}">
              <c16:uniqueId val="{00000001-FA21-4530-AA9C-4C6F1758345D}"/>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5'!$Y$37:$Y$39</c:f>
              <c:numCache>
                <c:formatCode>#,##0.00_ ;\-#,##0.00\ </c:formatCode>
                <c:ptCount val="3"/>
                <c:pt idx="0">
                  <c:v>1</c:v>
                </c:pt>
                <c:pt idx="1">
                  <c:v>1</c:v>
                </c:pt>
                <c:pt idx="2">
                  <c:v>1</c:v>
                </c:pt>
              </c:numCache>
            </c:numRef>
          </c:val>
          <c:extLst>
            <c:ext xmlns:c16="http://schemas.microsoft.com/office/drawing/2014/chart" uri="{C3380CC4-5D6E-409C-BE32-E72D297353CC}">
              <c16:uniqueId val="{00000000-DB85-4ABC-8638-77176A3D1B99}"/>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5'!$Y$36</c:f>
              <c:strCache>
                <c:ptCount val="1"/>
                <c:pt idx="0">
                  <c:v>Paradigma</c:v>
                </c:pt>
              </c:strCache>
            </c:strRef>
          </c:tx>
          <c:spPr>
            <a:ln w="12700" cap="sq">
              <a:solidFill>
                <a:schemeClr val="tx1"/>
              </a:solidFill>
              <a:round/>
            </a:ln>
            <a:effectLst/>
          </c:spPr>
          <c:marker>
            <c:symbol val="none"/>
          </c:marker>
          <c:val>
            <c:numRef>
              <c:f>'PLANILHA TIPO 5'!$Y$37:$Y$39</c:f>
              <c:numCache>
                <c:formatCode>#,##0.00_ ;\-#,##0.00\ </c:formatCode>
                <c:ptCount val="3"/>
                <c:pt idx="0">
                  <c:v>1</c:v>
                </c:pt>
                <c:pt idx="1">
                  <c:v>1</c:v>
                </c:pt>
                <c:pt idx="2">
                  <c:v>1</c:v>
                </c:pt>
              </c:numCache>
            </c:numRef>
          </c:val>
          <c:smooth val="0"/>
          <c:extLst>
            <c:ext xmlns:c16="http://schemas.microsoft.com/office/drawing/2014/chart" uri="{C3380CC4-5D6E-409C-BE32-E72D297353CC}">
              <c16:uniqueId val="{00000001-DB85-4ABC-8638-77176A3D1B99}"/>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 sourceLinked="0"/>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Ajuste ao bem avaliando</c:v>
          </c:tx>
          <c:spPr>
            <a:solidFill>
              <a:schemeClr val="accent1"/>
            </a:solidFill>
            <a:ln>
              <a:noFill/>
            </a:ln>
            <a:effectLst/>
          </c:spPr>
          <c:invertIfNegative val="0"/>
          <c:val>
            <c:numRef>
              <c:f>'PLANILHA TIPO 5'!$L$37:$L$39</c:f>
              <c:numCache>
                <c:formatCode>#,##0.00_ ;[Red]\-#,##0.00\ </c:formatCode>
                <c:ptCount val="3"/>
                <c:pt idx="0">
                  <c:v>0.75</c:v>
                </c:pt>
                <c:pt idx="1">
                  <c:v>0.75</c:v>
                </c:pt>
                <c:pt idx="2">
                  <c:v>0.75</c:v>
                </c:pt>
              </c:numCache>
            </c:numRef>
          </c:val>
          <c:extLst>
            <c:ext xmlns:c16="http://schemas.microsoft.com/office/drawing/2014/chart" uri="{C3380CC4-5D6E-409C-BE32-E72D297353CC}">
              <c16:uniqueId val="{00000000-5423-4A73-8CA2-30A084683A94}"/>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5'!$Y$36</c:f>
              <c:strCache>
                <c:ptCount val="1"/>
                <c:pt idx="0">
                  <c:v>Paradigma</c:v>
                </c:pt>
              </c:strCache>
            </c:strRef>
          </c:tx>
          <c:spPr>
            <a:ln w="12700" cap="sq">
              <a:solidFill>
                <a:schemeClr val="tx1"/>
              </a:solidFill>
              <a:round/>
            </a:ln>
            <a:effectLst/>
          </c:spPr>
          <c:marker>
            <c:symbol val="none"/>
          </c:marker>
          <c:val>
            <c:numRef>
              <c:f>'PLANILHA TIPO 5'!$Y$37:$Y$39</c:f>
              <c:numCache>
                <c:formatCode>#,##0.00_ ;\-#,##0.00\ </c:formatCode>
                <c:ptCount val="3"/>
                <c:pt idx="0">
                  <c:v>1</c:v>
                </c:pt>
                <c:pt idx="1">
                  <c:v>1</c:v>
                </c:pt>
                <c:pt idx="2">
                  <c:v>1</c:v>
                </c:pt>
              </c:numCache>
            </c:numRef>
          </c:val>
          <c:smooth val="0"/>
          <c:extLst>
            <c:ext xmlns:c16="http://schemas.microsoft.com/office/drawing/2014/chart" uri="{C3380CC4-5D6E-409C-BE32-E72D297353CC}">
              <c16:uniqueId val="{00000001-5423-4A73-8CA2-30A084683A94}"/>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antes da homogeneização</c:v>
          </c:tx>
          <c:spPr>
            <a:solidFill>
              <a:schemeClr val="accent1"/>
            </a:solidFill>
            <a:ln>
              <a:noFill/>
            </a:ln>
            <a:effectLst/>
          </c:spPr>
          <c:invertIfNegative val="0"/>
          <c:val>
            <c:numRef>
              <c:f>'PLANILHA TIPO 5'!$AA$132:$AA$134</c:f>
              <c:numCache>
                <c:formatCode>#,##0.00_ ;[Red]\-#,##0.00\ </c:formatCode>
                <c:ptCount val="3"/>
                <c:pt idx="0">
                  <c:v>1.6</c:v>
                </c:pt>
                <c:pt idx="1">
                  <c:v>1.6</c:v>
                </c:pt>
                <c:pt idx="2">
                  <c:v>1.9</c:v>
                </c:pt>
              </c:numCache>
            </c:numRef>
          </c:val>
          <c:extLst>
            <c:ext xmlns:c16="http://schemas.microsoft.com/office/drawing/2014/chart" uri="{C3380CC4-5D6E-409C-BE32-E72D297353CC}">
              <c16:uniqueId val="{00000000-64D1-4F1F-89D6-5F5C6EE8448A}"/>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5'!$Z$132:$Z$134</c:f>
              <c:numCache>
                <c:formatCode>#,##0.00_ ;\-#,##0.00\ </c:formatCode>
                <c:ptCount val="3"/>
                <c:pt idx="0">
                  <c:v>1</c:v>
                </c:pt>
                <c:pt idx="1">
                  <c:v>1</c:v>
                </c:pt>
                <c:pt idx="2">
                  <c:v>1</c:v>
                </c:pt>
              </c:numCache>
            </c:numRef>
          </c:val>
          <c:smooth val="0"/>
          <c:extLst>
            <c:ext xmlns:c16="http://schemas.microsoft.com/office/drawing/2014/chart" uri="{C3380CC4-5D6E-409C-BE32-E72D297353CC}">
              <c16:uniqueId val="{00000001-64D1-4F1F-89D6-5F5C6EE8448A}"/>
            </c:ext>
          </c:extLst>
        </c:ser>
        <c:ser>
          <c:idx val="2"/>
          <c:order val="2"/>
          <c:tx>
            <c:v>Fator máximo</c:v>
          </c:tx>
          <c:spPr>
            <a:ln w="12700" cap="rnd">
              <a:solidFill>
                <a:srgbClr val="FF0000"/>
              </a:solidFill>
              <a:round/>
            </a:ln>
            <a:effectLst/>
          </c:spPr>
          <c:marker>
            <c:symbol val="none"/>
          </c:marker>
          <c:val>
            <c:numRef>
              <c:f>'PLANILHA TIPO 5'!$AB$132:$AB$134</c:f>
              <c:numCache>
                <c:formatCode>#,##0.00_ ;\-#,##0.00\ </c:formatCode>
                <c:ptCount val="3"/>
                <c:pt idx="0">
                  <c:v>1.9</c:v>
                </c:pt>
                <c:pt idx="1">
                  <c:v>1.9</c:v>
                </c:pt>
                <c:pt idx="2">
                  <c:v>1.9</c:v>
                </c:pt>
              </c:numCache>
            </c:numRef>
          </c:val>
          <c:smooth val="0"/>
          <c:extLst>
            <c:ext xmlns:c16="http://schemas.microsoft.com/office/drawing/2014/chart" uri="{C3380CC4-5D6E-409C-BE32-E72D297353CC}">
              <c16:uniqueId val="{00000002-64D1-4F1F-89D6-5F5C6EE8448A}"/>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antes da homogeneização</c:v>
          </c:tx>
          <c:spPr>
            <a:solidFill>
              <a:schemeClr val="accent1"/>
            </a:solidFill>
            <a:ln>
              <a:noFill/>
            </a:ln>
            <a:effectLst/>
          </c:spPr>
          <c:invertIfNegative val="0"/>
          <c:val>
            <c:numRef>
              <c:f>'PLANILHA TIPO 1'!$AA$132:$AA$134</c:f>
              <c:numCache>
                <c:formatCode>#,##0.00_ ;[Red]\-#,##0.00\ </c:formatCode>
                <c:ptCount val="3"/>
                <c:pt idx="0">
                  <c:v>1.6</c:v>
                </c:pt>
                <c:pt idx="1">
                  <c:v>1.6</c:v>
                </c:pt>
                <c:pt idx="2">
                  <c:v>1.9</c:v>
                </c:pt>
              </c:numCache>
            </c:numRef>
          </c:val>
          <c:extLst>
            <c:ext xmlns:c16="http://schemas.microsoft.com/office/drawing/2014/chart" uri="{C3380CC4-5D6E-409C-BE32-E72D297353CC}">
              <c16:uniqueId val="{00000000-F859-404F-B0FB-8D8A92FA474A}"/>
            </c:ext>
          </c:extLst>
        </c:ser>
        <c:dLbls>
          <c:showLegendKey val="0"/>
          <c:showVal val="0"/>
          <c:showCatName val="0"/>
          <c:showSerName val="0"/>
          <c:showPercent val="0"/>
          <c:showBubbleSize val="0"/>
        </c:dLbls>
        <c:gapWidth val="219"/>
        <c:overlap val="100"/>
        <c:axId val="1095974352"/>
        <c:axId val="1095975312"/>
        <c:extLst/>
      </c:barChart>
      <c:lineChart>
        <c:grouping val="standard"/>
        <c:varyColors val="0"/>
        <c:ser>
          <c:idx val="0"/>
          <c:order val="0"/>
          <c:tx>
            <c:v>Fator mínimo</c:v>
          </c:tx>
          <c:spPr>
            <a:ln w="12700" cap="rnd">
              <a:solidFill>
                <a:srgbClr val="0000FF"/>
              </a:solidFill>
              <a:round/>
            </a:ln>
            <a:effectLst/>
          </c:spPr>
          <c:marker>
            <c:symbol val="none"/>
          </c:marker>
          <c:val>
            <c:numRef>
              <c:f>'PLANILHA TIPO 1'!$Z$132:$Z$134</c:f>
              <c:numCache>
                <c:formatCode>#,##0.00_ ;\-#,##0.00\ </c:formatCode>
                <c:ptCount val="3"/>
                <c:pt idx="0">
                  <c:v>1</c:v>
                </c:pt>
                <c:pt idx="1">
                  <c:v>1</c:v>
                </c:pt>
                <c:pt idx="2">
                  <c:v>1</c:v>
                </c:pt>
              </c:numCache>
            </c:numRef>
          </c:val>
          <c:smooth val="0"/>
          <c:extLst>
            <c:ext xmlns:c16="http://schemas.microsoft.com/office/drawing/2014/chart" uri="{C3380CC4-5D6E-409C-BE32-E72D297353CC}">
              <c16:uniqueId val="{00000001-F859-404F-B0FB-8D8A92FA474A}"/>
            </c:ext>
          </c:extLst>
        </c:ser>
        <c:ser>
          <c:idx val="2"/>
          <c:order val="2"/>
          <c:tx>
            <c:v>Fator máximo</c:v>
          </c:tx>
          <c:spPr>
            <a:ln w="12700" cap="rnd">
              <a:solidFill>
                <a:srgbClr val="FF0000"/>
              </a:solidFill>
              <a:round/>
            </a:ln>
            <a:effectLst/>
          </c:spPr>
          <c:marker>
            <c:symbol val="none"/>
          </c:marker>
          <c:val>
            <c:numRef>
              <c:f>'PLANILHA TIPO 1'!$AB$132:$AB$134</c:f>
              <c:numCache>
                <c:formatCode>#,##0.00_ ;\-#,##0.00\ </c:formatCode>
                <c:ptCount val="3"/>
                <c:pt idx="0">
                  <c:v>1.9</c:v>
                </c:pt>
                <c:pt idx="1">
                  <c:v>1.9</c:v>
                </c:pt>
                <c:pt idx="2">
                  <c:v>1.9</c:v>
                </c:pt>
              </c:numCache>
            </c:numRef>
          </c:val>
          <c:smooth val="0"/>
          <c:extLst>
            <c:ext xmlns:c16="http://schemas.microsoft.com/office/drawing/2014/chart" uri="{C3380CC4-5D6E-409C-BE32-E72D297353CC}">
              <c16:uniqueId val="{00000002-F859-404F-B0FB-8D8A92FA474A}"/>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após a homogeneização</c:v>
          </c:tx>
          <c:spPr>
            <a:solidFill>
              <a:schemeClr val="accent1"/>
            </a:solidFill>
            <a:ln>
              <a:noFill/>
            </a:ln>
            <a:effectLst/>
          </c:spPr>
          <c:invertIfNegative val="0"/>
          <c:val>
            <c:numRef>
              <c:f>'PLANILHA TIPO 5'!$H$153:$H$155</c:f>
              <c:numCache>
                <c:formatCode>#,##0.00_ ;[Red]\-#,##0.00\ </c:formatCode>
                <c:ptCount val="3"/>
                <c:pt idx="0">
                  <c:v>1.6</c:v>
                </c:pt>
                <c:pt idx="1">
                  <c:v>1.6</c:v>
                </c:pt>
                <c:pt idx="2">
                  <c:v>1.6</c:v>
                </c:pt>
              </c:numCache>
            </c:numRef>
          </c:val>
          <c:extLst>
            <c:ext xmlns:c16="http://schemas.microsoft.com/office/drawing/2014/chart" uri="{C3380CC4-5D6E-409C-BE32-E72D297353CC}">
              <c16:uniqueId val="{00000000-EC48-4594-9DBF-F3116CCEDCCA}"/>
            </c:ext>
          </c:extLst>
        </c:ser>
        <c:dLbls>
          <c:showLegendKey val="0"/>
          <c:showVal val="0"/>
          <c:showCatName val="0"/>
          <c:showSerName val="0"/>
          <c:showPercent val="0"/>
          <c:showBubbleSize val="0"/>
        </c:dLbls>
        <c:gapWidth val="219"/>
        <c:overlap val="100"/>
        <c:axId val="1095974352"/>
        <c:axId val="1095975312"/>
        <c:extLst>
          <c:ext xmlns:c15="http://schemas.microsoft.com/office/drawing/2012/chart" uri="{02D57815-91ED-43cb-92C2-25804820EDAC}">
            <c15:filteredBarSeries>
              <c15:ser>
                <c:idx val="3"/>
                <c:order val="3"/>
                <c:tx>
                  <c:v>Faixa inalterável</c:v>
                </c:tx>
                <c:spPr>
                  <a:solidFill>
                    <a:schemeClr val="bg1">
                      <a:lumMod val="95000"/>
                    </a:schemeClr>
                  </a:solidFill>
                  <a:ln>
                    <a:noFill/>
                  </a:ln>
                  <a:effectLst/>
                </c:spPr>
                <c:invertIfNegative val="0"/>
                <c:val>
                  <c:numRef>
                    <c:extLst>
                      <c:ext uri="{02D57815-91ED-43cb-92C2-25804820EDAC}">
                        <c15:formulaRef>
                          <c15:sqref>'PLANILHA TIPO 5'!$AC$132:$AC$134</c15:sqref>
                        </c15:formulaRef>
                      </c:ext>
                    </c:extLst>
                    <c:numCache>
                      <c:formatCode>#,##0.00_ ;\-#,##0.00\ </c:formatCode>
                      <c:ptCount val="3"/>
                    </c:numCache>
                  </c:numRef>
                </c:val>
                <c:extLst>
                  <c:ext xmlns:c16="http://schemas.microsoft.com/office/drawing/2014/chart" uri="{C3380CC4-5D6E-409C-BE32-E72D297353CC}">
                    <c16:uniqueId val="{00000003-EC48-4594-9DBF-F3116CCEDCCA}"/>
                  </c:ext>
                </c:extLst>
              </c15:ser>
            </c15:filteredBarSeries>
          </c:ext>
        </c:extLst>
      </c:barChart>
      <c:lineChart>
        <c:grouping val="standard"/>
        <c:varyColors val="0"/>
        <c:ser>
          <c:idx val="0"/>
          <c:order val="0"/>
          <c:tx>
            <c:v>Fator mínimo</c:v>
          </c:tx>
          <c:spPr>
            <a:ln w="12700" cap="rnd">
              <a:solidFill>
                <a:srgbClr val="0000FF"/>
              </a:solidFill>
              <a:round/>
            </a:ln>
            <a:effectLst/>
          </c:spPr>
          <c:marker>
            <c:symbol val="none"/>
          </c:marker>
          <c:val>
            <c:numRef>
              <c:f>'PLANILHA TIPO 5'!$Z$132:$Z$134</c:f>
              <c:numCache>
                <c:formatCode>#,##0.00_ ;\-#,##0.00\ </c:formatCode>
                <c:ptCount val="3"/>
                <c:pt idx="0">
                  <c:v>1</c:v>
                </c:pt>
                <c:pt idx="1">
                  <c:v>1</c:v>
                </c:pt>
                <c:pt idx="2">
                  <c:v>1</c:v>
                </c:pt>
              </c:numCache>
            </c:numRef>
          </c:val>
          <c:smooth val="0"/>
          <c:extLst>
            <c:ext xmlns:c16="http://schemas.microsoft.com/office/drawing/2014/chart" uri="{C3380CC4-5D6E-409C-BE32-E72D297353CC}">
              <c16:uniqueId val="{00000001-EC48-4594-9DBF-F3116CCEDCCA}"/>
            </c:ext>
          </c:extLst>
        </c:ser>
        <c:ser>
          <c:idx val="2"/>
          <c:order val="2"/>
          <c:tx>
            <c:v>Fator máximo</c:v>
          </c:tx>
          <c:spPr>
            <a:ln w="12700" cap="rnd">
              <a:solidFill>
                <a:srgbClr val="FF0000"/>
              </a:solidFill>
              <a:round/>
            </a:ln>
            <a:effectLst/>
          </c:spPr>
          <c:marker>
            <c:symbol val="none"/>
          </c:marker>
          <c:val>
            <c:numRef>
              <c:f>'PLANILHA TIPO 5'!$AB$132:$AB$134</c:f>
              <c:numCache>
                <c:formatCode>#,##0.00_ ;\-#,##0.00\ </c:formatCode>
                <c:ptCount val="3"/>
                <c:pt idx="0">
                  <c:v>1.9</c:v>
                </c:pt>
                <c:pt idx="1">
                  <c:v>1.9</c:v>
                </c:pt>
                <c:pt idx="2">
                  <c:v>1.9</c:v>
                </c:pt>
              </c:numCache>
            </c:numRef>
          </c:val>
          <c:smooth val="0"/>
          <c:extLst>
            <c:ext xmlns:c16="http://schemas.microsoft.com/office/drawing/2014/chart" uri="{C3380CC4-5D6E-409C-BE32-E72D297353CC}">
              <c16:uniqueId val="{00000002-EC48-4594-9DBF-F3116CCEDCCA}"/>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'PLANILHA TIPO 5'!$Y$181</c:f>
              <c:strCache>
                <c:ptCount val="1"/>
                <c:pt idx="0">
                  <c:v>Média</c:v>
                </c:pt>
              </c:strCache>
            </c:strRef>
          </c:tx>
          <c:spPr>
            <a:ln w="12700" cap="sq">
              <a:solidFill>
                <a:schemeClr val="tx1"/>
              </a:solidFill>
              <a:prstDash val="dash"/>
              <a:round/>
            </a:ln>
            <a:effectLst/>
          </c:spPr>
          <c:marker>
            <c:symbol val="none"/>
          </c:marker>
          <c:val>
            <c:numRef>
              <c:f>'PLANILHA TIPO 5'!$Y$182:$Y$184</c:f>
              <c:numCache>
                <c:formatCode>#,##0.00_ ;[Red]\-#,##0.00\ </c:formatCode>
                <c:ptCount val="3"/>
                <c:pt idx="0">
                  <c:v>463.45469963891009</c:v>
                </c:pt>
                <c:pt idx="1">
                  <c:v>463.45469963891009</c:v>
                </c:pt>
                <c:pt idx="2">
                  <c:v>463.45469963891009</c:v>
                </c:pt>
              </c:numCache>
            </c:numRef>
          </c:val>
          <c:smooth val="0"/>
          <c:extLst>
            <c:ext xmlns:c16="http://schemas.microsoft.com/office/drawing/2014/chart" uri="{C3380CC4-5D6E-409C-BE32-E72D297353CC}">
              <c16:uniqueId val="{00000000-899A-43E2-B0F3-C2DC53F53A0C}"/>
            </c:ext>
          </c:extLst>
        </c:ser>
        <c:ser>
          <c:idx val="2"/>
          <c:order val="2"/>
          <c:tx>
            <c:strRef>
              <c:f>'PLANILHA TIPO 5'!$X$181</c:f>
              <c:strCache>
                <c:ptCount val="1"/>
                <c:pt idx="0">
                  <c:v>Limite superior</c:v>
                </c:pt>
              </c:strCache>
            </c:strRef>
          </c:tx>
          <c:spPr>
            <a:ln w="12700" cap="sq">
              <a:solidFill>
                <a:srgbClr val="FF0000"/>
              </a:solidFill>
              <a:prstDash val="solid"/>
              <a:round/>
            </a:ln>
            <a:effectLst/>
          </c:spPr>
          <c:marker>
            <c:symbol val="none"/>
          </c:marker>
          <c:val>
            <c:numRef>
              <c:f>'PLANILHA TIPO 5'!$X$182:$X$184</c:f>
              <c:numCache>
                <c:formatCode>#,##0.00_ ;[Red]\-#,##0.00\ </c:formatCode>
                <c:ptCount val="3"/>
                <c:pt idx="0">
                  <c:v>602.49110953058312</c:v>
                </c:pt>
                <c:pt idx="1">
                  <c:v>602.49110953058312</c:v>
                </c:pt>
                <c:pt idx="2">
                  <c:v>602.49110953058312</c:v>
                </c:pt>
              </c:numCache>
            </c:numRef>
          </c:val>
          <c:smooth val="0"/>
          <c:extLst>
            <c:ext xmlns:c16="http://schemas.microsoft.com/office/drawing/2014/chart" uri="{C3380CC4-5D6E-409C-BE32-E72D297353CC}">
              <c16:uniqueId val="{00000001-899A-43E2-B0F3-C2DC53F53A0C}"/>
            </c:ext>
          </c:extLst>
        </c:ser>
        <c:ser>
          <c:idx val="1"/>
          <c:order val="3"/>
          <c:tx>
            <c:strRef>
              <c:f>'PLANILHA TIPO 5'!$W$181</c:f>
              <c:strCache>
                <c:ptCount val="1"/>
                <c:pt idx="0">
                  <c:v>Limite inferior</c:v>
                </c:pt>
              </c:strCache>
            </c:strRef>
          </c:tx>
          <c:spPr>
            <a:ln w="12700" cap="sq">
              <a:solidFill>
                <a:srgbClr val="0000FF"/>
              </a:solidFill>
              <a:round/>
            </a:ln>
            <a:effectLst/>
          </c:spPr>
          <c:marker>
            <c:symbol val="none"/>
          </c:marker>
          <c:val>
            <c:numRef>
              <c:f>'PLANILHA TIPO 5'!$W$182:$W$184</c:f>
              <c:numCache>
                <c:formatCode>#,##0.00_ ;[Red]\-#,##0.00\ </c:formatCode>
                <c:ptCount val="3"/>
                <c:pt idx="0">
                  <c:v>324.41828974723705</c:v>
                </c:pt>
                <c:pt idx="1">
                  <c:v>324.41828974723705</c:v>
                </c:pt>
                <c:pt idx="2">
                  <c:v>324.41828974723705</c:v>
                </c:pt>
              </c:numCache>
            </c:numRef>
          </c:val>
          <c:smooth val="0"/>
          <c:extLst>
            <c:ext xmlns:c16="http://schemas.microsoft.com/office/drawing/2014/chart" uri="{C3380CC4-5D6E-409C-BE32-E72D297353CC}">
              <c16:uniqueId val="{00000002-899A-43E2-B0F3-C2DC53F53A0C}"/>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1"/>
          <c:tx>
            <c:strRef>
              <c:f>'PLANILHA TIPO 5'!$B$181</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5'!$B$182:$B$184</c:f>
              <c:numCache>
                <c:formatCode>#,##0.00_ ;[Red]\-#,##0.00\ </c:formatCode>
                <c:ptCount val="3"/>
                <c:pt idx="0">
                  <c:v>426.31578947368416</c:v>
                </c:pt>
                <c:pt idx="1">
                  <c:v>444.07894736842098</c:v>
                </c:pt>
                <c:pt idx="2">
                  <c:v>519.969362074625</c:v>
                </c:pt>
              </c:numCache>
            </c:numRef>
          </c:yVal>
          <c:smooth val="0"/>
          <c:extLst>
            <c:ext xmlns:c16="http://schemas.microsoft.com/office/drawing/2014/chart" uri="{C3380CC4-5D6E-409C-BE32-E72D297353CC}">
              <c16:uniqueId val="{00000003-899A-43E2-B0F3-C2DC53F53A0C}"/>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8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'PLANILHA TIPO 5'!$Y$215</c:f>
              <c:strCache>
                <c:ptCount val="1"/>
                <c:pt idx="0">
                  <c:v>Média</c:v>
                </c:pt>
              </c:strCache>
            </c:strRef>
          </c:tx>
          <c:spPr>
            <a:ln w="12700" cap="rnd">
              <a:solidFill>
                <a:schemeClr val="tx1"/>
              </a:solidFill>
              <a:prstDash val="dash"/>
              <a:round/>
            </a:ln>
            <a:effectLst/>
          </c:spPr>
          <c:marker>
            <c:symbol val="none"/>
          </c:marker>
          <c:val>
            <c:numRef>
              <c:f>'PLANILHA TIPO 5'!$Y$216:$Y$218</c:f>
              <c:numCache>
                <c:formatCode>#,##0.00_ ;[Red]\-#,##0.00\ </c:formatCode>
                <c:ptCount val="3"/>
                <c:pt idx="0">
                  <c:v>463.45469963891009</c:v>
                </c:pt>
                <c:pt idx="1">
                  <c:v>463.45469963891009</c:v>
                </c:pt>
                <c:pt idx="2">
                  <c:v>463.45469963891009</c:v>
                </c:pt>
              </c:numCache>
            </c:numRef>
          </c:val>
          <c:smooth val="0"/>
          <c:extLst>
            <c:ext xmlns:c16="http://schemas.microsoft.com/office/drawing/2014/chart" uri="{C3380CC4-5D6E-409C-BE32-E72D297353CC}">
              <c16:uniqueId val="{00000000-9171-4157-8C89-AACC6EF4F0C8}"/>
            </c:ext>
          </c:extLst>
        </c:ser>
        <c:ser>
          <c:idx val="1"/>
          <c:order val="2"/>
          <c:tx>
            <c:strRef>
              <c:f>'PLANILHA TIPO 5'!$W$215</c:f>
              <c:strCache>
                <c:ptCount val="1"/>
                <c:pt idx="0">
                  <c:v>Limite inferior</c:v>
                </c:pt>
              </c:strCache>
            </c:strRef>
          </c:tx>
          <c:spPr>
            <a:ln w="12700" cap="sq">
              <a:solidFill>
                <a:srgbClr val="0000FF"/>
              </a:solidFill>
              <a:round/>
            </a:ln>
            <a:effectLst/>
          </c:spPr>
          <c:marker>
            <c:symbol val="none"/>
          </c:marker>
          <c:val>
            <c:numRef>
              <c:f>'PLANILHA TIPO 5'!$W$216:$W$218</c:f>
              <c:numCache>
                <c:formatCode>#,##0.00_ ;[Red]\-#,##0.00\ </c:formatCode>
                <c:ptCount val="3"/>
                <c:pt idx="0">
                  <c:v>394.66116374696981</c:v>
                </c:pt>
                <c:pt idx="1">
                  <c:v>394.66116374696981</c:v>
                </c:pt>
                <c:pt idx="2">
                  <c:v>394.66116374696981</c:v>
                </c:pt>
              </c:numCache>
            </c:numRef>
          </c:val>
          <c:smooth val="0"/>
          <c:extLst>
            <c:ext xmlns:c16="http://schemas.microsoft.com/office/drawing/2014/chart" uri="{C3380CC4-5D6E-409C-BE32-E72D297353CC}">
              <c16:uniqueId val="{00000001-9171-4157-8C89-AACC6EF4F0C8}"/>
            </c:ext>
          </c:extLst>
        </c:ser>
        <c:ser>
          <c:idx val="3"/>
          <c:order val="3"/>
          <c:tx>
            <c:strRef>
              <c:f>'PLANILHA TIPO 5'!$X$215</c:f>
              <c:strCache>
                <c:ptCount val="1"/>
                <c:pt idx="0">
                  <c:v>Limite superior</c:v>
                </c:pt>
              </c:strCache>
            </c:strRef>
          </c:tx>
          <c:spPr>
            <a:ln w="12700" cap="sq">
              <a:solidFill>
                <a:srgbClr val="FF0000"/>
              </a:solidFill>
              <a:prstDash val="solid"/>
              <a:round/>
            </a:ln>
            <a:effectLst/>
          </c:spPr>
          <c:marker>
            <c:symbol val="none"/>
          </c:marker>
          <c:val>
            <c:numRef>
              <c:f>'PLANILHA TIPO 5'!$X$216:$X$218</c:f>
              <c:numCache>
                <c:formatCode>#,##0.00_ ;[Red]\-#,##0.00\ </c:formatCode>
                <c:ptCount val="3"/>
                <c:pt idx="0">
                  <c:v>532.24823553085037</c:v>
                </c:pt>
                <c:pt idx="1">
                  <c:v>532.24823553085037</c:v>
                </c:pt>
                <c:pt idx="2">
                  <c:v>532.24823553085037</c:v>
                </c:pt>
              </c:numCache>
            </c:numRef>
          </c:val>
          <c:smooth val="0"/>
          <c:extLst>
            <c:ext xmlns:c16="http://schemas.microsoft.com/office/drawing/2014/chart" uri="{C3380CC4-5D6E-409C-BE32-E72D297353CC}">
              <c16:uniqueId val="{00000002-9171-4157-8C89-AACC6EF4F0C8}"/>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5'!$B$215</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5'!$B$216:$B$218</c:f>
              <c:numCache>
                <c:formatCode>#,##0.00_ ;[Red]\-#,##0.00\ </c:formatCode>
                <c:ptCount val="3"/>
                <c:pt idx="0">
                  <c:v>426.31578947368416</c:v>
                </c:pt>
                <c:pt idx="1">
                  <c:v>444.07894736842098</c:v>
                </c:pt>
                <c:pt idx="2">
                  <c:v>519.969362074625</c:v>
                </c:pt>
              </c:numCache>
            </c:numRef>
          </c:yVal>
          <c:smooth val="0"/>
          <c:extLst>
            <c:ext xmlns:c16="http://schemas.microsoft.com/office/drawing/2014/chart" uri="{C3380CC4-5D6E-409C-BE32-E72D297353CC}">
              <c16:uniqueId val="{00000003-9171-4157-8C89-AACC6EF4F0C8}"/>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8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'PLANILHA TIPO 5'!$Y$251</c:f>
              <c:strCache>
                <c:ptCount val="1"/>
                <c:pt idx="0">
                  <c:v>Média</c:v>
                </c:pt>
              </c:strCache>
            </c:strRef>
          </c:tx>
          <c:spPr>
            <a:ln w="12700" cap="sq">
              <a:solidFill>
                <a:schemeClr val="tx1"/>
              </a:solidFill>
              <a:prstDash val="dash"/>
              <a:round/>
            </a:ln>
            <a:effectLst/>
          </c:spPr>
          <c:marker>
            <c:symbol val="none"/>
          </c:marker>
          <c:val>
            <c:numRef>
              <c:f>'PLANILHA TIPO 5'!$Y$252:$Y$254</c:f>
              <c:numCache>
                <c:formatCode>#,##0.00_ ;[Red]\-#,##0.00\ </c:formatCode>
                <c:ptCount val="3"/>
                <c:pt idx="0">
                  <c:v>463.45469963891009</c:v>
                </c:pt>
                <c:pt idx="1">
                  <c:v>463.45469963891009</c:v>
                </c:pt>
                <c:pt idx="2">
                  <c:v>463.45469963891009</c:v>
                </c:pt>
              </c:numCache>
            </c:numRef>
          </c:val>
          <c:smooth val="0"/>
          <c:extLst>
            <c:ext xmlns:c16="http://schemas.microsoft.com/office/drawing/2014/chart" uri="{C3380CC4-5D6E-409C-BE32-E72D297353CC}">
              <c16:uniqueId val="{00000000-067C-4899-A802-9BD3D276DAC0}"/>
            </c:ext>
          </c:extLst>
        </c:ser>
        <c:ser>
          <c:idx val="3"/>
          <c:order val="2"/>
          <c:tx>
            <c:strRef>
              <c:f>'PLANILHA TIPO 5'!$W$251</c:f>
              <c:strCache>
                <c:ptCount val="1"/>
                <c:pt idx="0">
                  <c:v>Limite inferior</c:v>
                </c:pt>
              </c:strCache>
            </c:strRef>
          </c:tx>
          <c:spPr>
            <a:ln w="12700" cap="sq">
              <a:solidFill>
                <a:srgbClr val="0000FF"/>
              </a:solidFill>
              <a:round/>
            </a:ln>
            <a:effectLst/>
          </c:spPr>
          <c:marker>
            <c:symbol val="none"/>
          </c:marker>
          <c:val>
            <c:numRef>
              <c:f>'PLANILHA TIPO 5'!$W$252:$W$254</c:f>
              <c:numCache>
                <c:formatCode>#,##0.00_ ;[Red]\-#,##0.00\ </c:formatCode>
                <c:ptCount val="3"/>
                <c:pt idx="0">
                  <c:v>393.97431385339212</c:v>
                </c:pt>
                <c:pt idx="1">
                  <c:v>393.97431385339212</c:v>
                </c:pt>
                <c:pt idx="2">
                  <c:v>393.97431385339212</c:v>
                </c:pt>
              </c:numCache>
            </c:numRef>
          </c:val>
          <c:smooth val="0"/>
          <c:extLst>
            <c:ext xmlns:c16="http://schemas.microsoft.com/office/drawing/2014/chart" uri="{C3380CC4-5D6E-409C-BE32-E72D297353CC}">
              <c16:uniqueId val="{00000001-067C-4899-A802-9BD3D276DAC0}"/>
            </c:ext>
          </c:extLst>
        </c:ser>
        <c:ser>
          <c:idx val="2"/>
          <c:order val="3"/>
          <c:tx>
            <c:strRef>
              <c:f>'PLANILHA TIPO 5'!$X$251</c:f>
              <c:strCache>
                <c:ptCount val="1"/>
                <c:pt idx="0">
                  <c:v>Limite superior</c:v>
                </c:pt>
              </c:strCache>
            </c:strRef>
          </c:tx>
          <c:spPr>
            <a:ln w="12700" cap="sq">
              <a:solidFill>
                <a:srgbClr val="FF0000"/>
              </a:solidFill>
              <a:round/>
            </a:ln>
            <a:effectLst/>
          </c:spPr>
          <c:marker>
            <c:symbol val="none"/>
          </c:marker>
          <c:val>
            <c:numRef>
              <c:f>'PLANILHA TIPO 5'!$X$252:$X$254</c:f>
              <c:numCache>
                <c:formatCode>#,##0.00_ ;[Red]\-#,##0.00\ </c:formatCode>
                <c:ptCount val="3"/>
                <c:pt idx="0">
                  <c:v>532.93508542442805</c:v>
                </c:pt>
                <c:pt idx="1">
                  <c:v>532.93508542442805</c:v>
                </c:pt>
                <c:pt idx="2">
                  <c:v>532.93508542442805</c:v>
                </c:pt>
              </c:numCache>
            </c:numRef>
          </c:val>
          <c:smooth val="0"/>
          <c:extLst>
            <c:ext xmlns:c16="http://schemas.microsoft.com/office/drawing/2014/chart" uri="{C3380CC4-5D6E-409C-BE32-E72D297353CC}">
              <c16:uniqueId val="{00000002-067C-4899-A802-9BD3D276DAC0}"/>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5'!$B$251</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5'!$B$252:$B$254</c:f>
              <c:numCache>
                <c:formatCode>#,##0.00_ ;[Red]\-#,##0.00\ </c:formatCode>
                <c:ptCount val="3"/>
                <c:pt idx="0">
                  <c:v>426.31578947368416</c:v>
                </c:pt>
                <c:pt idx="1">
                  <c:v>444.07894736842098</c:v>
                </c:pt>
                <c:pt idx="2">
                  <c:v>519.969362074625</c:v>
                </c:pt>
              </c:numCache>
            </c:numRef>
          </c:yVal>
          <c:smooth val="0"/>
          <c:extLst>
            <c:ext xmlns:c16="http://schemas.microsoft.com/office/drawing/2014/chart" uri="{C3380CC4-5D6E-409C-BE32-E72D297353CC}">
              <c16:uniqueId val="{00000003-067C-4899-A802-9BD3D276DAC0}"/>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8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7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Proporção das partes em relação ao todo</c:v>
          </c:tx>
          <c:spPr>
            <a:solidFill>
              <a:schemeClr val="tx2">
                <a:lumMod val="50000"/>
                <a:lumOff val="50000"/>
              </a:schemeClr>
            </a:solidFill>
            <a:ln w="19050"/>
          </c:spPr>
          <c:dPt>
            <c:idx val="0"/>
            <c:bubble3D val="0"/>
            <c:spPr>
              <a:solidFill>
                <a:schemeClr val="tx1"/>
              </a:solidFill>
              <a:ln w="19050">
                <a:solidFill>
                  <a:schemeClr val="lt1"/>
                </a:solidFill>
              </a:ln>
              <a:effectLst/>
            </c:spPr>
            <c:extLst>
              <c:ext xmlns:c16="http://schemas.microsoft.com/office/drawing/2014/chart" uri="{C3380CC4-5D6E-409C-BE32-E72D297353CC}">
                <c16:uniqueId val="{00000001-5A90-4C61-BFC8-7A9DEF8DFB83}"/>
              </c:ext>
            </c:extLst>
          </c:dPt>
          <c:dPt>
            <c:idx val="1"/>
            <c:bubble3D val="0"/>
            <c:spPr>
              <a:solidFill>
                <a:schemeClr val="bg1">
                  <a:lumMod val="75000"/>
                </a:schemeClr>
              </a:solidFill>
              <a:ln w="12700">
                <a:solidFill>
                  <a:schemeClr val="lt1"/>
                </a:solidFill>
              </a:ln>
              <a:effectLst/>
            </c:spPr>
            <c:extLst>
              <c:ext xmlns:c16="http://schemas.microsoft.com/office/drawing/2014/chart" uri="{C3380CC4-5D6E-409C-BE32-E72D297353CC}">
                <c16:uniqueId val="{00000003-5A90-4C61-BFC8-7A9DEF8DFB83}"/>
              </c:ext>
            </c:extLst>
          </c:dPt>
          <c:dLbls>
            <c:dLbl>
              <c:idx val="0"/>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A90-4C61-BFC8-7A9DEF8DFB83}"/>
                </c:ext>
              </c:extLst>
            </c:dLbl>
            <c:dLbl>
              <c:idx val="1"/>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A90-4C61-BFC8-7A9DEF8DFB83}"/>
                </c:ext>
              </c:extLst>
            </c:dLbl>
            <c:numFmt formatCode="0.00%" sourceLinked="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Lit>
              <c:ptCount val="2"/>
              <c:pt idx="0">
                <c:v>Terreno</c:v>
              </c:pt>
              <c:pt idx="1">
                <c:v>Benfeitoria</c:v>
              </c:pt>
            </c:strLit>
          </c:cat>
          <c:val>
            <c:numLit>
              <c:formatCode>General</c:formatCode>
              <c:ptCount val="2"/>
              <c:pt idx="0">
                <c:v>236307.69230769231</c:v>
              </c:pt>
              <c:pt idx="1">
                <c:v>308057.4885567826</c:v>
              </c:pt>
            </c:numLit>
          </c:val>
          <c:extLst>
            <c:ext xmlns:c16="http://schemas.microsoft.com/office/drawing/2014/chart" uri="{C3380CC4-5D6E-409C-BE32-E72D297353CC}">
              <c16:uniqueId val="{00000004-5A90-4C61-BFC8-7A9DEF8DFB83}"/>
            </c:ext>
          </c:extLst>
        </c:ser>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pieChart>
        <c:varyColors val="1"/>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dLbls>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Proporção das partes em relação ao todo</c:v>
          </c:tx>
          <c:spPr>
            <a:solidFill>
              <a:schemeClr val="tx2">
                <a:lumMod val="50000"/>
                <a:lumOff val="50000"/>
              </a:schemeClr>
            </a:solidFill>
            <a:ln w="19050"/>
          </c:spPr>
          <c:dPt>
            <c:idx val="0"/>
            <c:bubble3D val="0"/>
            <c:spPr>
              <a:solidFill>
                <a:schemeClr val="tx1"/>
              </a:solidFill>
              <a:ln w="19050">
                <a:solidFill>
                  <a:schemeClr val="lt1"/>
                </a:solidFill>
              </a:ln>
              <a:effectLst/>
            </c:spPr>
            <c:extLst>
              <c:ext xmlns:c16="http://schemas.microsoft.com/office/drawing/2014/chart" uri="{C3380CC4-5D6E-409C-BE32-E72D297353CC}">
                <c16:uniqueId val="{00000001-747B-4DBD-8C78-528592E4632D}"/>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747B-4DBD-8C78-528592E4632D}"/>
              </c:ext>
            </c:extLst>
          </c:dPt>
          <c:dLbls>
            <c:dLbl>
              <c:idx val="0"/>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47B-4DBD-8C78-528592E4632D}"/>
                </c:ext>
              </c:extLst>
            </c:dLbl>
            <c:dLbl>
              <c:idx val="1"/>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47B-4DBD-8C78-528592E4632D}"/>
                </c:ext>
              </c:extLst>
            </c:dLbl>
            <c:numFmt formatCode="0.00%" sourceLinked="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numLit>
              <c:formatCode>General</c:formatCode>
              <c:ptCount val="2"/>
            </c:numLit>
          </c:cat>
          <c:val>
            <c:numLit>
              <c:formatCode>General</c:formatCode>
              <c:ptCount val="2"/>
            </c:numLit>
          </c:val>
          <c:extLst>
            <c:ext xmlns:c16="http://schemas.microsoft.com/office/drawing/2014/chart" uri="{C3380CC4-5D6E-409C-BE32-E72D297353CC}">
              <c16:uniqueId val="{00000004-747B-4DBD-8C78-528592E4632D}"/>
            </c:ext>
          </c:extLst>
        </c:ser>
        <c:dLbls>
          <c:showLegendKey val="0"/>
          <c:showVal val="0"/>
          <c:showCatName val="0"/>
          <c:showSerName val="0"/>
          <c:showPercent val="1"/>
          <c:showBubbleSize val="0"/>
          <c:showLeaderLines val="0"/>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Elementos da amostra após a homogeneização</c:v>
          </c:tx>
          <c:spPr>
            <a:solidFill>
              <a:schemeClr val="accent1"/>
            </a:solidFill>
            <a:ln>
              <a:noFill/>
            </a:ln>
            <a:effectLst/>
          </c:spPr>
          <c:invertIfNegative val="0"/>
          <c:val>
            <c:numRef>
              <c:f>'PLANILHA TIPO 1'!$H$153:$H$155</c:f>
              <c:numCache>
                <c:formatCode>#,##0.00_ ;[Red]\-#,##0.00\ </c:formatCode>
                <c:ptCount val="3"/>
                <c:pt idx="0">
                  <c:v>1.6</c:v>
                </c:pt>
                <c:pt idx="1">
                  <c:v>1.6</c:v>
                </c:pt>
                <c:pt idx="2">
                  <c:v>1.6</c:v>
                </c:pt>
              </c:numCache>
            </c:numRef>
          </c:val>
          <c:extLst>
            <c:ext xmlns:c16="http://schemas.microsoft.com/office/drawing/2014/chart" uri="{C3380CC4-5D6E-409C-BE32-E72D297353CC}">
              <c16:uniqueId val="{00000000-DF00-4977-AF9A-56874D78162B}"/>
            </c:ext>
          </c:extLst>
        </c:ser>
        <c:dLbls>
          <c:showLegendKey val="0"/>
          <c:showVal val="0"/>
          <c:showCatName val="0"/>
          <c:showSerName val="0"/>
          <c:showPercent val="0"/>
          <c:showBubbleSize val="0"/>
        </c:dLbls>
        <c:gapWidth val="219"/>
        <c:overlap val="100"/>
        <c:axId val="1095974352"/>
        <c:axId val="1095975312"/>
        <c:extLst>
          <c:ext xmlns:c15="http://schemas.microsoft.com/office/drawing/2012/chart" uri="{02D57815-91ED-43cb-92C2-25804820EDAC}">
            <c15:filteredBarSeries>
              <c15:ser>
                <c:idx val="3"/>
                <c:order val="3"/>
                <c:tx>
                  <c:v>Faixa inalterável</c:v>
                </c:tx>
                <c:spPr>
                  <a:solidFill>
                    <a:schemeClr val="bg1">
                      <a:lumMod val="95000"/>
                    </a:schemeClr>
                  </a:solidFill>
                  <a:ln>
                    <a:noFill/>
                  </a:ln>
                  <a:effectLst/>
                </c:spPr>
                <c:invertIfNegative val="0"/>
                <c:val>
                  <c:numRef>
                    <c:extLst>
                      <c:ext uri="{02D57815-91ED-43cb-92C2-25804820EDAC}">
                        <c15:formulaRef>
                          <c15:sqref>'PLANILHA TIPO 1'!$AC$132:$AC$134</c15:sqref>
                        </c15:formulaRef>
                      </c:ext>
                    </c:extLst>
                    <c:numCache>
                      <c:formatCode>#,##0.00_ ;\-#,##0.00\ </c:formatCode>
                      <c:ptCount val="3"/>
                    </c:numCache>
                  </c:numRef>
                </c:val>
                <c:extLst>
                  <c:ext xmlns:c16="http://schemas.microsoft.com/office/drawing/2014/chart" uri="{C3380CC4-5D6E-409C-BE32-E72D297353CC}">
                    <c16:uniqueId val="{00000003-DF00-4977-AF9A-56874D78162B}"/>
                  </c:ext>
                </c:extLst>
              </c15:ser>
            </c15:filteredBarSeries>
          </c:ext>
        </c:extLst>
      </c:barChart>
      <c:lineChart>
        <c:grouping val="standard"/>
        <c:varyColors val="0"/>
        <c:ser>
          <c:idx val="0"/>
          <c:order val="0"/>
          <c:tx>
            <c:v>Fator mínimo</c:v>
          </c:tx>
          <c:spPr>
            <a:ln w="12700" cap="rnd">
              <a:solidFill>
                <a:srgbClr val="0000FF"/>
              </a:solidFill>
              <a:round/>
            </a:ln>
            <a:effectLst/>
          </c:spPr>
          <c:marker>
            <c:symbol val="none"/>
          </c:marker>
          <c:val>
            <c:numRef>
              <c:f>'PLANILHA TIPO 1'!$Z$132:$Z$134</c:f>
              <c:numCache>
                <c:formatCode>#,##0.00_ ;\-#,##0.00\ </c:formatCode>
                <c:ptCount val="3"/>
                <c:pt idx="0">
                  <c:v>1</c:v>
                </c:pt>
                <c:pt idx="1">
                  <c:v>1</c:v>
                </c:pt>
                <c:pt idx="2">
                  <c:v>1</c:v>
                </c:pt>
              </c:numCache>
            </c:numRef>
          </c:val>
          <c:smooth val="0"/>
          <c:extLst>
            <c:ext xmlns:c16="http://schemas.microsoft.com/office/drawing/2014/chart" uri="{C3380CC4-5D6E-409C-BE32-E72D297353CC}">
              <c16:uniqueId val="{00000001-DF00-4977-AF9A-56874D78162B}"/>
            </c:ext>
          </c:extLst>
        </c:ser>
        <c:ser>
          <c:idx val="2"/>
          <c:order val="2"/>
          <c:tx>
            <c:v>Fator máximo</c:v>
          </c:tx>
          <c:spPr>
            <a:ln w="12700" cap="rnd">
              <a:solidFill>
                <a:srgbClr val="FF0000"/>
              </a:solidFill>
              <a:round/>
            </a:ln>
            <a:effectLst/>
          </c:spPr>
          <c:marker>
            <c:symbol val="none"/>
          </c:marker>
          <c:val>
            <c:numRef>
              <c:f>'PLANILHA TIPO 1'!$AB$132:$AB$134</c:f>
              <c:numCache>
                <c:formatCode>#,##0.00_ ;\-#,##0.00\ </c:formatCode>
                <c:ptCount val="3"/>
                <c:pt idx="0">
                  <c:v>1.9</c:v>
                </c:pt>
                <c:pt idx="1">
                  <c:v>1.9</c:v>
                </c:pt>
                <c:pt idx="2">
                  <c:v>1.9</c:v>
                </c:pt>
              </c:numCache>
            </c:numRef>
          </c:val>
          <c:smooth val="0"/>
          <c:extLst>
            <c:ext xmlns:c16="http://schemas.microsoft.com/office/drawing/2014/chart" uri="{C3380CC4-5D6E-409C-BE32-E72D297353CC}">
              <c16:uniqueId val="{00000002-DF00-4977-AF9A-56874D78162B}"/>
            </c:ext>
          </c:extLst>
        </c:ser>
        <c:dLbls>
          <c:showLegendKey val="0"/>
          <c:showVal val="0"/>
          <c:showCatName val="0"/>
          <c:showSerName val="0"/>
          <c:showPercent val="0"/>
          <c:showBubbleSize val="0"/>
        </c:dLbls>
        <c:marker val="1"/>
        <c:smooth val="0"/>
        <c:axId val="1095974352"/>
        <c:axId val="1095975312"/>
      </c:lineChart>
      <c:catAx>
        <c:axId val="1095974352"/>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5312"/>
        <c:crosses val="autoZero"/>
        <c:auto val="1"/>
        <c:lblAlgn val="ctr"/>
        <c:lblOffset val="100"/>
        <c:noMultiLvlLbl val="0"/>
      </c:catAx>
      <c:valAx>
        <c:axId val="1095975312"/>
        <c:scaling>
          <c:orientation val="minMax"/>
          <c:max val="2"/>
          <c:min val="0"/>
        </c:scaling>
        <c:delete val="0"/>
        <c:axPos val="l"/>
        <c:numFmt formatCode="#,##0.00_ ;[Red]\-#,##0.00\ " sourceLinked="1"/>
        <c:majorTickMark val="out"/>
        <c:minorTickMark val="none"/>
        <c:tickLblPos val="nextTo"/>
        <c:spPr>
          <a:noFill/>
          <a:ln w="12700">
            <a:solidFill>
              <a:schemeClr val="tx1"/>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1095974352"/>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'PLANILHA TIPO 1'!$Y$181</c:f>
              <c:strCache>
                <c:ptCount val="1"/>
                <c:pt idx="0">
                  <c:v>Média</c:v>
                </c:pt>
              </c:strCache>
            </c:strRef>
          </c:tx>
          <c:spPr>
            <a:ln w="12700" cap="sq">
              <a:solidFill>
                <a:schemeClr val="tx1"/>
              </a:solidFill>
              <a:prstDash val="dash"/>
              <a:round/>
            </a:ln>
            <a:effectLst/>
          </c:spPr>
          <c:marker>
            <c:symbol val="none"/>
          </c:marker>
          <c:val>
            <c:numRef>
              <c:f>'PLANILHA TIPO 1'!$Y$182:$Y$184</c:f>
              <c:numCache>
                <c:formatCode>#,##0.00_ ;[Red]\-#,##0.00\ </c:formatCode>
                <c:ptCount val="3"/>
                <c:pt idx="0">
                  <c:v>463.45469963891009</c:v>
                </c:pt>
                <c:pt idx="1">
                  <c:v>463.45469963891009</c:v>
                </c:pt>
                <c:pt idx="2">
                  <c:v>463.45469963891009</c:v>
                </c:pt>
              </c:numCache>
            </c:numRef>
          </c:val>
          <c:smooth val="0"/>
          <c:extLst>
            <c:ext xmlns:c16="http://schemas.microsoft.com/office/drawing/2014/chart" uri="{C3380CC4-5D6E-409C-BE32-E72D297353CC}">
              <c16:uniqueId val="{00000000-E95B-42F7-9327-CFE4C062303F}"/>
            </c:ext>
          </c:extLst>
        </c:ser>
        <c:ser>
          <c:idx val="2"/>
          <c:order val="2"/>
          <c:tx>
            <c:strRef>
              <c:f>'PLANILHA TIPO 1'!$X$181</c:f>
              <c:strCache>
                <c:ptCount val="1"/>
                <c:pt idx="0">
                  <c:v>Limite superior</c:v>
                </c:pt>
              </c:strCache>
            </c:strRef>
          </c:tx>
          <c:spPr>
            <a:ln w="12700" cap="sq">
              <a:solidFill>
                <a:srgbClr val="FF0000"/>
              </a:solidFill>
              <a:prstDash val="solid"/>
              <a:round/>
            </a:ln>
            <a:effectLst/>
          </c:spPr>
          <c:marker>
            <c:symbol val="none"/>
          </c:marker>
          <c:val>
            <c:numRef>
              <c:f>'PLANILHA TIPO 1'!$X$182:$X$184</c:f>
              <c:numCache>
                <c:formatCode>#,##0.00_ ;[Red]\-#,##0.00\ </c:formatCode>
                <c:ptCount val="3"/>
                <c:pt idx="0">
                  <c:v>602.49110953058312</c:v>
                </c:pt>
                <c:pt idx="1">
                  <c:v>602.49110953058312</c:v>
                </c:pt>
                <c:pt idx="2">
                  <c:v>602.49110953058312</c:v>
                </c:pt>
              </c:numCache>
            </c:numRef>
          </c:val>
          <c:smooth val="0"/>
          <c:extLst>
            <c:ext xmlns:c16="http://schemas.microsoft.com/office/drawing/2014/chart" uri="{C3380CC4-5D6E-409C-BE32-E72D297353CC}">
              <c16:uniqueId val="{00000001-E95B-42F7-9327-CFE4C062303F}"/>
            </c:ext>
          </c:extLst>
        </c:ser>
        <c:ser>
          <c:idx val="1"/>
          <c:order val="3"/>
          <c:tx>
            <c:strRef>
              <c:f>'PLANILHA TIPO 1'!$W$181</c:f>
              <c:strCache>
                <c:ptCount val="1"/>
                <c:pt idx="0">
                  <c:v>Limite inferior</c:v>
                </c:pt>
              </c:strCache>
            </c:strRef>
          </c:tx>
          <c:spPr>
            <a:ln w="12700" cap="sq">
              <a:solidFill>
                <a:srgbClr val="0000FF"/>
              </a:solidFill>
              <a:round/>
            </a:ln>
            <a:effectLst/>
          </c:spPr>
          <c:marker>
            <c:symbol val="none"/>
          </c:marker>
          <c:val>
            <c:numRef>
              <c:f>'PLANILHA TIPO 1'!$W$182:$W$184</c:f>
              <c:numCache>
                <c:formatCode>#,##0.00_ ;[Red]\-#,##0.00\ </c:formatCode>
                <c:ptCount val="3"/>
                <c:pt idx="0">
                  <c:v>324.41828974723705</c:v>
                </c:pt>
                <c:pt idx="1">
                  <c:v>324.41828974723705</c:v>
                </c:pt>
                <c:pt idx="2">
                  <c:v>324.41828974723705</c:v>
                </c:pt>
              </c:numCache>
            </c:numRef>
          </c:val>
          <c:smooth val="0"/>
          <c:extLst>
            <c:ext xmlns:c16="http://schemas.microsoft.com/office/drawing/2014/chart" uri="{C3380CC4-5D6E-409C-BE32-E72D297353CC}">
              <c16:uniqueId val="{00000002-E95B-42F7-9327-CFE4C062303F}"/>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1"/>
          <c:tx>
            <c:strRef>
              <c:f>'PLANILHA TIPO 1'!$B$181</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1'!$B$182:$B$184</c:f>
              <c:numCache>
                <c:formatCode>#,##0.00_ ;[Red]\-#,##0.00\ </c:formatCode>
                <c:ptCount val="3"/>
                <c:pt idx="0">
                  <c:v>426.31578947368416</c:v>
                </c:pt>
                <c:pt idx="1">
                  <c:v>444.07894736842098</c:v>
                </c:pt>
                <c:pt idx="2">
                  <c:v>519.969362074625</c:v>
                </c:pt>
              </c:numCache>
            </c:numRef>
          </c:yVal>
          <c:smooth val="0"/>
          <c:extLst>
            <c:ext xmlns:c16="http://schemas.microsoft.com/office/drawing/2014/chart" uri="{C3380CC4-5D6E-409C-BE32-E72D297353CC}">
              <c16:uniqueId val="{00000003-E95B-42F7-9327-CFE4C062303F}"/>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8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'PLANILHA TIPO 1'!$Y$215</c:f>
              <c:strCache>
                <c:ptCount val="1"/>
                <c:pt idx="0">
                  <c:v>Média</c:v>
                </c:pt>
              </c:strCache>
            </c:strRef>
          </c:tx>
          <c:spPr>
            <a:ln w="12700" cap="rnd">
              <a:solidFill>
                <a:schemeClr val="tx1"/>
              </a:solidFill>
              <a:prstDash val="dash"/>
              <a:round/>
            </a:ln>
            <a:effectLst/>
          </c:spPr>
          <c:marker>
            <c:symbol val="none"/>
          </c:marker>
          <c:val>
            <c:numRef>
              <c:f>'PLANILHA TIPO 1'!$Y$216:$Y$218</c:f>
              <c:numCache>
                <c:formatCode>#,##0.00_ ;[Red]\-#,##0.00\ </c:formatCode>
                <c:ptCount val="3"/>
                <c:pt idx="0">
                  <c:v>463.45469963891009</c:v>
                </c:pt>
                <c:pt idx="1">
                  <c:v>463.45469963891009</c:v>
                </c:pt>
                <c:pt idx="2">
                  <c:v>463.45469963891009</c:v>
                </c:pt>
              </c:numCache>
            </c:numRef>
          </c:val>
          <c:smooth val="0"/>
          <c:extLst>
            <c:ext xmlns:c16="http://schemas.microsoft.com/office/drawing/2014/chart" uri="{C3380CC4-5D6E-409C-BE32-E72D297353CC}">
              <c16:uniqueId val="{00000000-0F3F-45B3-81FA-DD8891C748AB}"/>
            </c:ext>
          </c:extLst>
        </c:ser>
        <c:ser>
          <c:idx val="1"/>
          <c:order val="2"/>
          <c:tx>
            <c:strRef>
              <c:f>'PLANILHA TIPO 1'!$W$215</c:f>
              <c:strCache>
                <c:ptCount val="1"/>
                <c:pt idx="0">
                  <c:v>Limite inferior</c:v>
                </c:pt>
              </c:strCache>
            </c:strRef>
          </c:tx>
          <c:spPr>
            <a:ln w="12700" cap="sq">
              <a:solidFill>
                <a:srgbClr val="0000FF"/>
              </a:solidFill>
              <a:round/>
            </a:ln>
            <a:effectLst/>
          </c:spPr>
          <c:marker>
            <c:symbol val="none"/>
          </c:marker>
          <c:val>
            <c:numRef>
              <c:f>'PLANILHA TIPO 1'!$W$216:$W$218</c:f>
              <c:numCache>
                <c:formatCode>#,##0.00_ ;[Red]\-#,##0.00\ </c:formatCode>
                <c:ptCount val="3"/>
                <c:pt idx="0">
                  <c:v>394.66116374696981</c:v>
                </c:pt>
                <c:pt idx="1">
                  <c:v>394.66116374696981</c:v>
                </c:pt>
                <c:pt idx="2">
                  <c:v>394.66116374696981</c:v>
                </c:pt>
              </c:numCache>
            </c:numRef>
          </c:val>
          <c:smooth val="0"/>
          <c:extLst>
            <c:ext xmlns:c16="http://schemas.microsoft.com/office/drawing/2014/chart" uri="{C3380CC4-5D6E-409C-BE32-E72D297353CC}">
              <c16:uniqueId val="{00000001-0F3F-45B3-81FA-DD8891C748AB}"/>
            </c:ext>
          </c:extLst>
        </c:ser>
        <c:ser>
          <c:idx val="3"/>
          <c:order val="3"/>
          <c:tx>
            <c:strRef>
              <c:f>'PLANILHA TIPO 1'!$X$215</c:f>
              <c:strCache>
                <c:ptCount val="1"/>
                <c:pt idx="0">
                  <c:v>Limite superior</c:v>
                </c:pt>
              </c:strCache>
            </c:strRef>
          </c:tx>
          <c:spPr>
            <a:ln w="12700" cap="sq">
              <a:solidFill>
                <a:srgbClr val="FF0000"/>
              </a:solidFill>
              <a:prstDash val="solid"/>
              <a:round/>
            </a:ln>
            <a:effectLst/>
          </c:spPr>
          <c:marker>
            <c:symbol val="none"/>
          </c:marker>
          <c:val>
            <c:numRef>
              <c:f>'PLANILHA TIPO 1'!$X$216:$X$218</c:f>
              <c:numCache>
                <c:formatCode>#,##0.00_ ;[Red]\-#,##0.00\ </c:formatCode>
                <c:ptCount val="3"/>
                <c:pt idx="0">
                  <c:v>532.24823553085037</c:v>
                </c:pt>
                <c:pt idx="1">
                  <c:v>532.24823553085037</c:v>
                </c:pt>
                <c:pt idx="2">
                  <c:v>532.24823553085037</c:v>
                </c:pt>
              </c:numCache>
            </c:numRef>
          </c:val>
          <c:smooth val="0"/>
          <c:extLst>
            <c:ext xmlns:c16="http://schemas.microsoft.com/office/drawing/2014/chart" uri="{C3380CC4-5D6E-409C-BE32-E72D297353CC}">
              <c16:uniqueId val="{00000002-0F3F-45B3-81FA-DD8891C748AB}"/>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1'!$B$215</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1'!$B$216:$B$218</c:f>
              <c:numCache>
                <c:formatCode>#,##0.00_ ;[Red]\-#,##0.00\ </c:formatCode>
                <c:ptCount val="3"/>
                <c:pt idx="0">
                  <c:v>426.31578947368416</c:v>
                </c:pt>
                <c:pt idx="1">
                  <c:v>444.07894736842098</c:v>
                </c:pt>
                <c:pt idx="2">
                  <c:v>519.969362074625</c:v>
                </c:pt>
              </c:numCache>
            </c:numRef>
          </c:yVal>
          <c:smooth val="0"/>
          <c:extLst>
            <c:ext xmlns:c16="http://schemas.microsoft.com/office/drawing/2014/chart" uri="{C3380CC4-5D6E-409C-BE32-E72D297353CC}">
              <c16:uniqueId val="{00000003-0F3F-45B3-81FA-DD8891C748AB}"/>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8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8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'PLANILHA TIPO 1'!$Y$251</c:f>
              <c:strCache>
                <c:ptCount val="1"/>
                <c:pt idx="0">
                  <c:v>Média</c:v>
                </c:pt>
              </c:strCache>
            </c:strRef>
          </c:tx>
          <c:spPr>
            <a:ln w="12700" cap="sq">
              <a:solidFill>
                <a:schemeClr val="tx1"/>
              </a:solidFill>
              <a:prstDash val="dash"/>
              <a:round/>
            </a:ln>
            <a:effectLst/>
          </c:spPr>
          <c:marker>
            <c:symbol val="none"/>
          </c:marker>
          <c:val>
            <c:numRef>
              <c:f>'PLANILHA TIPO 1'!$Y$252:$Y$254</c:f>
              <c:numCache>
                <c:formatCode>#,##0.00_ ;[Red]\-#,##0.00\ </c:formatCode>
                <c:ptCount val="3"/>
                <c:pt idx="0">
                  <c:v>463.45469963891009</c:v>
                </c:pt>
                <c:pt idx="1">
                  <c:v>463.45469963891009</c:v>
                </c:pt>
                <c:pt idx="2">
                  <c:v>463.45469963891009</c:v>
                </c:pt>
              </c:numCache>
            </c:numRef>
          </c:val>
          <c:smooth val="0"/>
          <c:extLst>
            <c:ext xmlns:c16="http://schemas.microsoft.com/office/drawing/2014/chart" uri="{C3380CC4-5D6E-409C-BE32-E72D297353CC}">
              <c16:uniqueId val="{00000000-42E0-4AB1-8AD4-CE3561E8BD6D}"/>
            </c:ext>
          </c:extLst>
        </c:ser>
        <c:ser>
          <c:idx val="3"/>
          <c:order val="2"/>
          <c:tx>
            <c:strRef>
              <c:f>'PLANILHA TIPO 1'!$W$251</c:f>
              <c:strCache>
                <c:ptCount val="1"/>
                <c:pt idx="0">
                  <c:v>Limite inferior</c:v>
                </c:pt>
              </c:strCache>
            </c:strRef>
          </c:tx>
          <c:spPr>
            <a:ln w="12700" cap="sq">
              <a:solidFill>
                <a:srgbClr val="0000FF"/>
              </a:solidFill>
              <a:round/>
            </a:ln>
            <a:effectLst/>
          </c:spPr>
          <c:marker>
            <c:symbol val="none"/>
          </c:marker>
          <c:val>
            <c:numRef>
              <c:f>'PLANILHA TIPO 1'!$W$252:$W$254</c:f>
              <c:numCache>
                <c:formatCode>#,##0.00_ ;[Red]\-#,##0.00\ </c:formatCode>
                <c:ptCount val="3"/>
                <c:pt idx="0">
                  <c:v>393.97431385339212</c:v>
                </c:pt>
                <c:pt idx="1">
                  <c:v>393.97431385339212</c:v>
                </c:pt>
                <c:pt idx="2">
                  <c:v>393.97431385339212</c:v>
                </c:pt>
              </c:numCache>
            </c:numRef>
          </c:val>
          <c:smooth val="0"/>
          <c:extLst>
            <c:ext xmlns:c16="http://schemas.microsoft.com/office/drawing/2014/chart" uri="{C3380CC4-5D6E-409C-BE32-E72D297353CC}">
              <c16:uniqueId val="{00000001-42E0-4AB1-8AD4-CE3561E8BD6D}"/>
            </c:ext>
          </c:extLst>
        </c:ser>
        <c:ser>
          <c:idx val="2"/>
          <c:order val="3"/>
          <c:tx>
            <c:strRef>
              <c:f>'PLANILHA TIPO 1'!$X$251</c:f>
              <c:strCache>
                <c:ptCount val="1"/>
                <c:pt idx="0">
                  <c:v>Limite superior</c:v>
                </c:pt>
              </c:strCache>
            </c:strRef>
          </c:tx>
          <c:spPr>
            <a:ln w="12700" cap="sq">
              <a:solidFill>
                <a:srgbClr val="FF0000"/>
              </a:solidFill>
              <a:round/>
            </a:ln>
            <a:effectLst/>
          </c:spPr>
          <c:marker>
            <c:symbol val="none"/>
          </c:marker>
          <c:val>
            <c:numRef>
              <c:f>'PLANILHA TIPO 1'!$X$252:$X$254</c:f>
              <c:numCache>
                <c:formatCode>#,##0.00_ ;[Red]\-#,##0.00\ </c:formatCode>
                <c:ptCount val="3"/>
                <c:pt idx="0">
                  <c:v>532.93508542442805</c:v>
                </c:pt>
                <c:pt idx="1">
                  <c:v>532.93508542442805</c:v>
                </c:pt>
                <c:pt idx="2">
                  <c:v>532.93508542442805</c:v>
                </c:pt>
              </c:numCache>
            </c:numRef>
          </c:val>
          <c:smooth val="0"/>
          <c:extLst>
            <c:ext xmlns:c16="http://schemas.microsoft.com/office/drawing/2014/chart" uri="{C3380CC4-5D6E-409C-BE32-E72D297353CC}">
              <c16:uniqueId val="{00000002-42E0-4AB1-8AD4-CE3561E8BD6D}"/>
            </c:ext>
          </c:extLst>
        </c:ser>
        <c:dLbls>
          <c:showLegendKey val="0"/>
          <c:showVal val="0"/>
          <c:showCatName val="0"/>
          <c:showSerName val="0"/>
          <c:showPercent val="0"/>
          <c:showBubbleSize val="0"/>
        </c:dLbls>
        <c:marker val="1"/>
        <c:smooth val="0"/>
        <c:axId val="417256671"/>
        <c:axId val="417258591"/>
      </c:lineChart>
      <c:scatterChart>
        <c:scatterStyle val="lineMarker"/>
        <c:varyColors val="0"/>
        <c:ser>
          <c:idx val="0"/>
          <c:order val="0"/>
          <c:tx>
            <c:strRef>
              <c:f>'PLANILHA TIPO 1'!$B$251</c:f>
              <c:strCache>
                <c:ptCount val="1"/>
                <c:pt idx="0">
                  <c:v>Valor unitário homogeneizado</c:v>
                </c:pt>
              </c:strCache>
            </c:strRef>
          </c:tx>
          <c:spPr>
            <a:ln w="25400" cap="rnd">
              <a:noFill/>
              <a:round/>
            </a:ln>
            <a:effectLst/>
          </c:spPr>
          <c:marker>
            <c:symbol val="diamond"/>
            <c:size val="6"/>
            <c:spPr>
              <a:solidFill>
                <a:schemeClr val="tx1"/>
              </a:solidFill>
              <a:ln w="9525">
                <a:noFill/>
              </a:ln>
              <a:effectLst/>
            </c:spPr>
          </c:marker>
          <c:yVal>
            <c:numRef>
              <c:f>'PLANILHA TIPO 1'!$B$252:$B$254</c:f>
              <c:numCache>
                <c:formatCode>#,##0.00_ ;[Red]\-#,##0.00\ </c:formatCode>
                <c:ptCount val="3"/>
                <c:pt idx="0">
                  <c:v>426.31578947368416</c:v>
                </c:pt>
                <c:pt idx="1">
                  <c:v>444.07894736842098</c:v>
                </c:pt>
                <c:pt idx="2">
                  <c:v>519.969362074625</c:v>
                </c:pt>
              </c:numCache>
            </c:numRef>
          </c:yVal>
          <c:smooth val="0"/>
          <c:extLst>
            <c:ext xmlns:c16="http://schemas.microsoft.com/office/drawing/2014/chart" uri="{C3380CC4-5D6E-409C-BE32-E72D297353CC}">
              <c16:uniqueId val="{00000003-42E0-4AB1-8AD4-CE3561E8BD6D}"/>
            </c:ext>
          </c:extLst>
        </c:ser>
        <c:dLbls>
          <c:showLegendKey val="0"/>
          <c:showVal val="0"/>
          <c:showCatName val="0"/>
          <c:showSerName val="0"/>
          <c:showPercent val="0"/>
          <c:showBubbleSize val="0"/>
        </c:dLbls>
        <c:axId val="417256671"/>
        <c:axId val="417258591"/>
      </c:scatterChart>
      <c:catAx>
        <c:axId val="417256671"/>
        <c:scaling>
          <c:orientation val="minMax"/>
        </c:scaling>
        <c:delete val="0"/>
        <c:axPos val="b"/>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8591"/>
        <c:crosses val="autoZero"/>
        <c:auto val="1"/>
        <c:lblAlgn val="ctr"/>
        <c:lblOffset val="100"/>
        <c:noMultiLvlLbl val="0"/>
      </c:catAx>
      <c:valAx>
        <c:axId val="417258591"/>
        <c:scaling>
          <c:orientation val="minMax"/>
          <c:max val="800"/>
          <c:min val="0"/>
        </c:scaling>
        <c:delete val="0"/>
        <c:axPos val="l"/>
        <c:numFmt formatCode="#,##0_ ;[Red]\-#,##0\ " sourceLinked="0"/>
        <c:majorTickMark val="out"/>
        <c:minorTickMark val="none"/>
        <c:tickLblPos val="nextTo"/>
        <c:spPr>
          <a:noFill/>
          <a:ln w="12700">
            <a:solidFill>
              <a:schemeClr val="tx1"/>
            </a:solidFill>
            <a:tailEnd type="non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417256671"/>
        <c:crosses val="autoZero"/>
        <c:crossBetween val="between"/>
        <c:majorUnit val="200"/>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6350" cap="flat" cmpd="sng" algn="ctr">
      <a:noFill/>
      <a:round/>
    </a:ln>
    <a:effectLst/>
  </c:spPr>
  <c:txPr>
    <a:bodyPr/>
    <a:lstStyle/>
    <a:p>
      <a:pPr>
        <a:defRPr sz="7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Itens da amostra</c:v>
          </c:tx>
          <c:spPr>
            <a:solidFill>
              <a:schemeClr val="accent1"/>
            </a:solidFill>
            <a:ln>
              <a:noFill/>
            </a:ln>
            <a:effectLst/>
          </c:spPr>
          <c:invertIfNegative val="0"/>
          <c:val>
            <c:numRef>
              <c:f>'PLANILHA TIPO 2'!$J$37:$J$39</c:f>
              <c:numCache>
                <c:formatCode>#,##0.00_ ;[Red]\-#,##0.00\ </c:formatCode>
                <c:ptCount val="3"/>
                <c:pt idx="0">
                  <c:v>0.95000000000000018</c:v>
                </c:pt>
                <c:pt idx="1">
                  <c:v>0.95000000000000018</c:v>
                </c:pt>
                <c:pt idx="2">
                  <c:v>0.65000000000000036</c:v>
                </c:pt>
              </c:numCache>
            </c:numRef>
          </c:val>
          <c:extLst>
            <c:ext xmlns:c16="http://schemas.microsoft.com/office/drawing/2014/chart" uri="{C3380CC4-5D6E-409C-BE32-E72D297353CC}">
              <c16:uniqueId val="{00000000-D060-48C2-9979-7A84FAB5C99B}"/>
            </c:ext>
          </c:extLst>
        </c:ser>
        <c:dLbls>
          <c:showLegendKey val="0"/>
          <c:showVal val="0"/>
          <c:showCatName val="0"/>
          <c:showSerName val="0"/>
          <c:showPercent val="0"/>
          <c:showBubbleSize val="0"/>
        </c:dLbls>
        <c:gapWidth val="219"/>
        <c:axId val="884650287"/>
        <c:axId val="863456463"/>
      </c:barChart>
      <c:lineChart>
        <c:grouping val="standard"/>
        <c:varyColors val="0"/>
        <c:ser>
          <c:idx val="1"/>
          <c:order val="1"/>
          <c:tx>
            <c:strRef>
              <c:f>'PLANILHA TIPO 2'!$Y$36</c:f>
              <c:strCache>
                <c:ptCount val="1"/>
                <c:pt idx="0">
                  <c:v>Paradigma</c:v>
                </c:pt>
              </c:strCache>
            </c:strRef>
          </c:tx>
          <c:spPr>
            <a:ln w="12700" cap="sq">
              <a:solidFill>
                <a:schemeClr val="tx1"/>
              </a:solidFill>
              <a:round/>
            </a:ln>
            <a:effectLst/>
          </c:spPr>
          <c:marker>
            <c:symbol val="none"/>
          </c:marker>
          <c:val>
            <c:numRef>
              <c:f>'PLANILHA TIPO 2'!$Y$37:$Y$39</c:f>
              <c:numCache>
                <c:formatCode>#,##0.00_ ;\-#,##0.00\ </c:formatCode>
                <c:ptCount val="3"/>
                <c:pt idx="0">
                  <c:v>1</c:v>
                </c:pt>
                <c:pt idx="1">
                  <c:v>1</c:v>
                </c:pt>
                <c:pt idx="2">
                  <c:v>1</c:v>
                </c:pt>
              </c:numCache>
            </c:numRef>
          </c:val>
          <c:smooth val="0"/>
          <c:extLst>
            <c:ext xmlns:c16="http://schemas.microsoft.com/office/drawing/2014/chart" uri="{C3380CC4-5D6E-409C-BE32-E72D297353CC}">
              <c16:uniqueId val="{00000001-D060-48C2-9979-7A84FAB5C99B}"/>
            </c:ext>
          </c:extLst>
        </c:ser>
        <c:dLbls>
          <c:showLegendKey val="0"/>
          <c:showVal val="0"/>
          <c:showCatName val="0"/>
          <c:showSerName val="0"/>
          <c:showPercent val="0"/>
          <c:showBubbleSize val="0"/>
        </c:dLbls>
        <c:marker val="1"/>
        <c:smooth val="0"/>
        <c:axId val="884650287"/>
        <c:axId val="863456463"/>
      </c:lineChart>
      <c:catAx>
        <c:axId val="884650287"/>
        <c:scaling>
          <c:orientation val="minMax"/>
        </c:scaling>
        <c:delete val="0"/>
        <c:axPos val="b"/>
        <c:numFmt formatCode="General" sourceLinked="0"/>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63456463"/>
        <c:crosses val="autoZero"/>
        <c:auto val="1"/>
        <c:lblAlgn val="ctr"/>
        <c:lblOffset val="100"/>
        <c:noMultiLvlLbl val="0"/>
      </c:catAx>
      <c:valAx>
        <c:axId val="863456463"/>
        <c:scaling>
          <c:orientation val="minMax"/>
          <c:max val="1.5"/>
        </c:scaling>
        <c:delete val="0"/>
        <c:axPos val="l"/>
        <c:numFmt formatCode="#,##0.00_ ;[Red]\-#,##0.00\ " sourceLinked="1"/>
        <c:majorTickMark val="out"/>
        <c:minorTickMark val="none"/>
        <c:tickLblPos val="nextTo"/>
        <c:spPr>
          <a:noFill/>
          <a:ln w="12700">
            <a:solidFill>
              <a:schemeClr val="tx1"/>
            </a:solidFill>
            <a:tailEnd type="triangle"/>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crossAx val="884650287"/>
        <c:crosses val="autoZero"/>
        <c:crossBetween val="between"/>
        <c:majorUnit val="0.5"/>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ptos" panose="020B0004020202020204" pitchFamily="34" charset="0"/>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sz="900">
          <a:latin typeface="Aptos" panose="020B00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withinLinearReversed" id="23">
  <a:schemeClr val="accent3"/>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7.xm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8.xm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 Id="rId4"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5.xml"/><Relationship Id="rId5" Type="http://schemas.openxmlformats.org/officeDocument/2006/relationships/chart" Target="../charts/chart4.xml"/><Relationship Id="rId10" Type="http://schemas.openxmlformats.org/officeDocument/2006/relationships/image" Target="../media/image2.png"/><Relationship Id="rId4" Type="http://schemas.openxmlformats.org/officeDocument/2006/relationships/chart" Target="../charts/chart3.xml"/><Relationship Id="rId9" Type="http://schemas.openxmlformats.org/officeDocument/2006/relationships/chart" Target="../charts/chart8.xml"/></Relationships>
</file>

<file path=xl/drawings/_rels/drawing4.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image" Target="../media/image1.png"/><Relationship Id="rId6" Type="http://schemas.openxmlformats.org/officeDocument/2006/relationships/chart" Target="../charts/chart13.xml"/><Relationship Id="rId11" Type="http://schemas.openxmlformats.org/officeDocument/2006/relationships/chart" Target="../charts/chart17.xml"/><Relationship Id="rId5" Type="http://schemas.openxmlformats.org/officeDocument/2006/relationships/chart" Target="../charts/chart12.xml"/><Relationship Id="rId10" Type="http://schemas.openxmlformats.org/officeDocument/2006/relationships/image" Target="../media/image2.png"/><Relationship Id="rId4" Type="http://schemas.openxmlformats.org/officeDocument/2006/relationships/chart" Target="../charts/chart11.xml"/><Relationship Id="rId9" Type="http://schemas.openxmlformats.org/officeDocument/2006/relationships/chart" Target="../charts/chart16.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2" Type="http://schemas.openxmlformats.org/officeDocument/2006/relationships/chart" Target="../charts/chart18.xml"/><Relationship Id="rId1" Type="http://schemas.openxmlformats.org/officeDocument/2006/relationships/image" Target="../media/image1.png"/><Relationship Id="rId6" Type="http://schemas.openxmlformats.org/officeDocument/2006/relationships/chart" Target="../charts/chart22.xml"/><Relationship Id="rId11" Type="http://schemas.openxmlformats.org/officeDocument/2006/relationships/chart" Target="../charts/chart26.xml"/><Relationship Id="rId5" Type="http://schemas.openxmlformats.org/officeDocument/2006/relationships/chart" Target="../charts/chart21.xml"/><Relationship Id="rId10" Type="http://schemas.openxmlformats.org/officeDocument/2006/relationships/image" Target="../media/image2.png"/><Relationship Id="rId4" Type="http://schemas.openxmlformats.org/officeDocument/2006/relationships/chart" Target="../charts/chart20.xml"/><Relationship Id="rId9" Type="http://schemas.openxmlformats.org/officeDocument/2006/relationships/chart" Target="../charts/chart25.xml"/></Relationships>
</file>

<file path=xl/drawings/_rels/drawing6.xml.rels><?xml version="1.0" encoding="UTF-8" standalone="yes"?>
<Relationships xmlns="http://schemas.openxmlformats.org/package/2006/relationships"><Relationship Id="rId8" Type="http://schemas.openxmlformats.org/officeDocument/2006/relationships/chart" Target="../charts/chart33.xml"/><Relationship Id="rId3" Type="http://schemas.openxmlformats.org/officeDocument/2006/relationships/chart" Target="../charts/chart28.xml"/><Relationship Id="rId7" Type="http://schemas.openxmlformats.org/officeDocument/2006/relationships/chart" Target="../charts/chart32.xml"/><Relationship Id="rId2"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31.xml"/><Relationship Id="rId11" Type="http://schemas.openxmlformats.org/officeDocument/2006/relationships/chart" Target="../charts/chart35.xml"/><Relationship Id="rId5" Type="http://schemas.openxmlformats.org/officeDocument/2006/relationships/chart" Target="../charts/chart30.xml"/><Relationship Id="rId10" Type="http://schemas.openxmlformats.org/officeDocument/2006/relationships/image" Target="../media/image2.png"/><Relationship Id="rId4" Type="http://schemas.openxmlformats.org/officeDocument/2006/relationships/chart" Target="../charts/chart29.xml"/><Relationship Id="rId9" Type="http://schemas.openxmlformats.org/officeDocument/2006/relationships/chart" Target="../charts/chart34.xml"/></Relationships>
</file>

<file path=xl/drawings/_rels/drawing7.xml.rels><?xml version="1.0" encoding="UTF-8" standalone="yes"?>
<Relationships xmlns="http://schemas.openxmlformats.org/package/2006/relationships"><Relationship Id="rId8" Type="http://schemas.openxmlformats.org/officeDocument/2006/relationships/chart" Target="../charts/chart42.xml"/><Relationship Id="rId3" Type="http://schemas.openxmlformats.org/officeDocument/2006/relationships/chart" Target="../charts/chart37.xml"/><Relationship Id="rId7" Type="http://schemas.openxmlformats.org/officeDocument/2006/relationships/chart" Target="../charts/chart41.xml"/><Relationship Id="rId2" Type="http://schemas.openxmlformats.org/officeDocument/2006/relationships/chart" Target="../charts/chart36.xml"/><Relationship Id="rId1" Type="http://schemas.openxmlformats.org/officeDocument/2006/relationships/image" Target="../media/image1.png"/><Relationship Id="rId6" Type="http://schemas.openxmlformats.org/officeDocument/2006/relationships/chart" Target="../charts/chart40.xml"/><Relationship Id="rId11" Type="http://schemas.openxmlformats.org/officeDocument/2006/relationships/chart" Target="../charts/chart44.xml"/><Relationship Id="rId5" Type="http://schemas.openxmlformats.org/officeDocument/2006/relationships/chart" Target="../charts/chart39.xml"/><Relationship Id="rId10" Type="http://schemas.openxmlformats.org/officeDocument/2006/relationships/image" Target="../media/image2.png"/><Relationship Id="rId4" Type="http://schemas.openxmlformats.org/officeDocument/2006/relationships/chart" Target="../charts/chart38.xml"/><Relationship Id="rId9" Type="http://schemas.openxmlformats.org/officeDocument/2006/relationships/chart" Target="../charts/chart43.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5.xm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46.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2</xdr:col>
      <xdr:colOff>2361902</xdr:colOff>
      <xdr:row>0</xdr:row>
      <xdr:rowOff>1667625</xdr:rowOff>
    </xdr:to>
    <xdr:pic>
      <xdr:nvPicPr>
        <xdr:cNvPr id="2" name="Imagem 1">
          <a:extLst>
            <a:ext uri="{FF2B5EF4-FFF2-40B4-BE49-F238E27FC236}">
              <a16:creationId xmlns:a16="http://schemas.microsoft.com/office/drawing/2014/main" id="{DBFDE54D-7BCF-4F32-9561-CA67D50984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47625"/>
          <a:ext cx="6210002" cy="1620000"/>
        </a:xfrm>
        <a:prstGeom prst="rect">
          <a:avLst/>
        </a:prstGeom>
      </xdr:spPr>
    </xdr:pic>
    <xdr:clientData/>
  </xdr:twoCellAnchor>
  <xdr:oneCellAnchor>
    <xdr:from>
      <xdr:col>3</xdr:col>
      <xdr:colOff>219075</xdr:colOff>
      <xdr:row>0</xdr:row>
      <xdr:rowOff>190500</xdr:rowOff>
    </xdr:from>
    <xdr:ext cx="1440000" cy="1440000"/>
    <xdr:pic>
      <xdr:nvPicPr>
        <xdr:cNvPr id="3" name="Imagem 2">
          <a:extLst>
            <a:ext uri="{FF2B5EF4-FFF2-40B4-BE49-F238E27FC236}">
              <a16:creationId xmlns:a16="http://schemas.microsoft.com/office/drawing/2014/main" id="{4B36D68F-8BC1-450A-9B14-CF6A462FAE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849350" y="190500"/>
          <a:ext cx="1440000" cy="14400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294975</xdr:colOff>
      <xdr:row>0</xdr:row>
      <xdr:rowOff>1620000</xdr:rowOff>
    </xdr:to>
    <xdr:pic>
      <xdr:nvPicPr>
        <xdr:cNvPr id="2" name="Imagem 1">
          <a:extLst>
            <a:ext uri="{FF2B5EF4-FFF2-40B4-BE49-F238E27FC236}">
              <a16:creationId xmlns:a16="http://schemas.microsoft.com/office/drawing/2014/main" id="{CE371E3E-CC1D-4612-B394-FF5EAF6514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2</xdr:col>
      <xdr:colOff>76200</xdr:colOff>
      <xdr:row>89</xdr:row>
      <xdr:rowOff>104775</xdr:rowOff>
    </xdr:from>
    <xdr:to>
      <xdr:col>5</xdr:col>
      <xdr:colOff>314325</xdr:colOff>
      <xdr:row>102</xdr:row>
      <xdr:rowOff>142541</xdr:rowOff>
    </xdr:to>
    <xdr:graphicFrame macro="">
      <xdr:nvGraphicFramePr>
        <xdr:cNvPr id="3" name="Gráfico 2">
          <a:extLst>
            <a:ext uri="{FF2B5EF4-FFF2-40B4-BE49-F238E27FC236}">
              <a16:creationId xmlns:a16="http://schemas.microsoft.com/office/drawing/2014/main" id="{7F5A89B8-FEF7-41F1-AE6B-EF1658AFAF4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15</xdr:col>
      <xdr:colOff>266700</xdr:colOff>
      <xdr:row>0</xdr:row>
      <xdr:rowOff>200025</xdr:rowOff>
    </xdr:from>
    <xdr:ext cx="1440000" cy="1440000"/>
    <xdr:pic>
      <xdr:nvPicPr>
        <xdr:cNvPr id="5" name="Imagem 4">
          <a:extLst>
            <a:ext uri="{FF2B5EF4-FFF2-40B4-BE49-F238E27FC236}">
              <a16:creationId xmlns:a16="http://schemas.microsoft.com/office/drawing/2014/main" id="{F38F4C6F-C027-4FCD-92A1-CFE9F053E52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25075" y="200025"/>
          <a:ext cx="1440000" cy="14400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294976</xdr:colOff>
      <xdr:row>0</xdr:row>
      <xdr:rowOff>1620000</xdr:rowOff>
    </xdr:to>
    <xdr:pic>
      <xdr:nvPicPr>
        <xdr:cNvPr id="2" name="Imagem 1">
          <a:extLst>
            <a:ext uri="{FF2B5EF4-FFF2-40B4-BE49-F238E27FC236}">
              <a16:creationId xmlns:a16="http://schemas.microsoft.com/office/drawing/2014/main" id="{6D264D9B-20D4-4354-AB83-EAB2E12517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6210000" cy="1620000"/>
        </a:xfrm>
        <a:prstGeom prst="rect">
          <a:avLst/>
        </a:prstGeom>
      </xdr:spPr>
    </xdr:pic>
    <xdr:clientData/>
  </xdr:twoCellAnchor>
  <xdr:twoCellAnchor editAs="oneCell">
    <xdr:from>
      <xdr:col>2</xdr:col>
      <xdr:colOff>114300</xdr:colOff>
      <xdr:row>117</xdr:row>
      <xdr:rowOff>95250</xdr:rowOff>
    </xdr:from>
    <xdr:to>
      <xdr:col>5</xdr:col>
      <xdr:colOff>352425</xdr:colOff>
      <xdr:row>130</xdr:row>
      <xdr:rowOff>133016</xdr:rowOff>
    </xdr:to>
    <xdr:graphicFrame macro="">
      <xdr:nvGraphicFramePr>
        <xdr:cNvPr id="3" name="Gráfico 2">
          <a:extLst>
            <a:ext uri="{FF2B5EF4-FFF2-40B4-BE49-F238E27FC236}">
              <a16:creationId xmlns:a16="http://schemas.microsoft.com/office/drawing/2014/main" id="{1FCB0A51-E6EC-4C38-B6E1-30C337056CB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266700</xdr:colOff>
      <xdr:row>0</xdr:row>
      <xdr:rowOff>200025</xdr:rowOff>
    </xdr:from>
    <xdr:to>
      <xdr:col>17</xdr:col>
      <xdr:colOff>394578</xdr:colOff>
      <xdr:row>0</xdr:row>
      <xdr:rowOff>1642353</xdr:rowOff>
    </xdr:to>
    <xdr:pic>
      <xdr:nvPicPr>
        <xdr:cNvPr id="4" name="Imagem 3">
          <a:extLst>
            <a:ext uri="{FF2B5EF4-FFF2-40B4-BE49-F238E27FC236}">
              <a16:creationId xmlns:a16="http://schemas.microsoft.com/office/drawing/2014/main" id="{397E8EA9-3722-4601-A7A6-D57B50B07E3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25075" y="200025"/>
          <a:ext cx="1442328" cy="14423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147637</xdr:colOff>
      <xdr:row>61</xdr:row>
      <xdr:rowOff>61912</xdr:rowOff>
    </xdr:from>
    <xdr:ext cx="600805" cy="182614"/>
    <mc:AlternateContent xmlns:mc="http://schemas.openxmlformats.org/markup-compatibility/2006" xmlns:a14="http://schemas.microsoft.com/office/drawing/2010/main">
      <mc:Choice Requires="a14">
        <xdr:sp macro="" textlink="">
          <xdr:nvSpPr>
            <xdr:cNvPr id="2" name="CaixaDeTexto 1">
              <a:extLst>
                <a:ext uri="{FF2B5EF4-FFF2-40B4-BE49-F238E27FC236}">
                  <a16:creationId xmlns:a16="http://schemas.microsoft.com/office/drawing/2014/main" id="{D482B25A-5E27-4DF0-BCE4-7DCCB044CE1F}"/>
                </a:ext>
              </a:extLst>
            </xdr:cNvPr>
            <xdr:cNvSpPr txBox="1"/>
          </xdr:nvSpPr>
          <xdr:spPr>
            <a:xfrm>
              <a:off x="957262" y="13435012"/>
              <a:ext cx="600805" cy="1826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r>
                      <a:rPr lang="pt-BR" sz="1100" b="0" i="1">
                        <a:latin typeface="Cambria Math" panose="02040503050406030204" pitchFamily="18" charset="0"/>
                      </a:rPr>
                      <m:t>=1,00</m:t>
                    </m:r>
                  </m:oMath>
                </m:oMathPara>
              </a14:m>
              <a:endParaRPr lang="pt-BR" sz="1100"/>
            </a:p>
          </xdr:txBody>
        </xdr:sp>
      </mc:Choice>
      <mc:Fallback xmlns="">
        <xdr:sp macro="" textlink="">
          <xdr:nvSpPr>
            <xdr:cNvPr id="2" name="CaixaDeTexto 1">
              <a:extLst>
                <a:ext uri="{FF2B5EF4-FFF2-40B4-BE49-F238E27FC236}">
                  <a16:creationId xmlns:a16="http://schemas.microsoft.com/office/drawing/2014/main" id="{D482B25A-5E27-4DF0-BCE4-7DCCB044CE1F}"/>
                </a:ext>
              </a:extLst>
            </xdr:cNvPr>
            <xdr:cNvSpPr txBox="1"/>
          </xdr:nvSpPr>
          <xdr:spPr>
            <a:xfrm>
              <a:off x="957262" y="13435012"/>
              <a:ext cx="600805" cy="1826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𝑓_𝑝=1,00</a:t>
              </a:r>
              <a:endParaRPr lang="pt-BR" sz="1100"/>
            </a:p>
          </xdr:txBody>
        </xdr:sp>
      </mc:Fallback>
    </mc:AlternateContent>
    <xdr:clientData/>
  </xdr:oneCellAnchor>
  <xdr:oneCellAnchor>
    <xdr:from>
      <xdr:col>6</xdr:col>
      <xdr:colOff>919162</xdr:colOff>
      <xdr:row>45</xdr:row>
      <xdr:rowOff>52387</xdr:rowOff>
    </xdr:from>
    <xdr:ext cx="1116459" cy="316946"/>
    <mc:AlternateContent xmlns:mc="http://schemas.openxmlformats.org/markup-compatibility/2006" xmlns:a14="http://schemas.microsoft.com/office/drawing/2010/main">
      <mc:Choice Requires="a14">
        <xdr:sp macro="" textlink="">
          <xdr:nvSpPr>
            <xdr:cNvPr id="3" name="CaixaDeTexto 2">
              <a:extLst>
                <a:ext uri="{FF2B5EF4-FFF2-40B4-BE49-F238E27FC236}">
                  <a16:creationId xmlns:a16="http://schemas.microsoft.com/office/drawing/2014/main" id="{9938096A-2567-42A1-BFFD-87D7E267A87F}"/>
                </a:ext>
              </a:extLst>
            </xdr:cNvPr>
            <xdr:cNvSpPr txBox="1"/>
          </xdr:nvSpPr>
          <xdr:spPr>
            <a:xfrm>
              <a:off x="7577137" y="10891837"/>
              <a:ext cx="1116459" cy="3169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f>
                      <m:fPr>
                        <m:ctrlPr>
                          <a:rPr lang="pt-BR" sz="1100" b="0" i="1">
                            <a:latin typeface="Cambria Math" panose="02040503050406030204" pitchFamily="18" charset="0"/>
                          </a:rPr>
                        </m:ctrlPr>
                      </m:fPr>
                      <m:num>
                        <m:r>
                          <a:rPr lang="pt-BR" sz="1100" b="0" i="1">
                            <a:latin typeface="Cambria Math" panose="02040503050406030204" pitchFamily="18" charset="0"/>
                          </a:rPr>
                          <m:t>1</m:t>
                        </m:r>
                      </m:num>
                      <m:den>
                        <m:r>
                          <a:rPr lang="pt-BR" sz="1100" b="0" i="1">
                            <a:latin typeface="Cambria Math" panose="02040503050406030204" pitchFamily="18" charset="0"/>
                          </a:rPr>
                          <m:t>2 </m:t>
                        </m:r>
                      </m:den>
                    </m:f>
                    <m:r>
                      <a:rPr lang="pt-BR" sz="1100" b="0" i="1">
                        <a:latin typeface="Cambria Math" panose="02040503050406030204" pitchFamily="18" charset="0"/>
                      </a:rPr>
                      <m:t> </m:t>
                    </m:r>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𝑚𝑖</m:t>
                        </m:r>
                      </m:sub>
                    </m:sSub>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𝑒</m:t>
                        </m:r>
                      </m:sub>
                    </m:sSub>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𝑚𝑖</m:t>
                        </m:r>
                      </m:sub>
                    </m:sSub>
                  </m:oMath>
                </m:oMathPara>
              </a14:m>
              <a:endParaRPr lang="pt-BR" sz="1100"/>
            </a:p>
          </xdr:txBody>
        </xdr:sp>
      </mc:Choice>
      <mc:Fallback xmlns="">
        <xdr:sp macro="" textlink="">
          <xdr:nvSpPr>
            <xdr:cNvPr id="3" name="CaixaDeTexto 2">
              <a:extLst>
                <a:ext uri="{FF2B5EF4-FFF2-40B4-BE49-F238E27FC236}">
                  <a16:creationId xmlns:a16="http://schemas.microsoft.com/office/drawing/2014/main" id="{9938096A-2567-42A1-BFFD-87D7E267A87F}"/>
                </a:ext>
              </a:extLst>
            </xdr:cNvPr>
            <xdr:cNvSpPr txBox="1"/>
          </xdr:nvSpPr>
          <xdr:spPr>
            <a:xfrm>
              <a:off x="7577137" y="10891837"/>
              <a:ext cx="1116459" cy="3169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1/(2 )  𝑃_𝑚𝑖</a:t>
              </a:r>
              <a:r>
                <a:rPr lang="pt-BR" sz="1100" b="0" i="0">
                  <a:latin typeface="Cambria Math" panose="02040503050406030204" pitchFamily="18" charset="0"/>
                  <a:ea typeface="Cambria Math" panose="02040503050406030204" pitchFamily="18" charset="0"/>
                </a:rPr>
                <a:t>≤𝑃_𝑒≤𝑃_𝑚𝑖</a:t>
              </a:r>
              <a:endParaRPr lang="pt-BR" sz="1100"/>
            </a:p>
          </xdr:txBody>
        </xdr:sp>
      </mc:Fallback>
    </mc:AlternateContent>
    <xdr:clientData/>
  </xdr:oneCellAnchor>
  <xdr:oneCellAnchor>
    <xdr:from>
      <xdr:col>1</xdr:col>
      <xdr:colOff>90487</xdr:colOff>
      <xdr:row>47</xdr:row>
      <xdr:rowOff>23812</xdr:rowOff>
    </xdr:from>
    <xdr:ext cx="816506" cy="400046"/>
    <mc:AlternateContent xmlns:mc="http://schemas.openxmlformats.org/markup-compatibility/2006" xmlns:a14="http://schemas.microsoft.com/office/drawing/2010/main">
      <mc:Choice Requires="a14">
        <xdr:sp macro="" textlink="">
          <xdr:nvSpPr>
            <xdr:cNvPr id="4" name="CaixaDeTexto 3">
              <a:extLst>
                <a:ext uri="{FF2B5EF4-FFF2-40B4-BE49-F238E27FC236}">
                  <a16:creationId xmlns:a16="http://schemas.microsoft.com/office/drawing/2014/main" id="{562EF333-D251-45C9-8486-36D3AF921293}"/>
                </a:ext>
              </a:extLst>
            </xdr:cNvPr>
            <xdr:cNvSpPr txBox="1"/>
          </xdr:nvSpPr>
          <xdr:spPr>
            <a:xfrm>
              <a:off x="900112" y="11358562"/>
              <a:ext cx="816506" cy="400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r>
                      <a:rPr lang="pt-BR" sz="1100" b="0" i="1">
                        <a:latin typeface="Cambria Math" panose="02040503050406030204" pitchFamily="18" charset="0"/>
                      </a:rPr>
                      <m:t>= </m:t>
                    </m:r>
                    <m:sSup>
                      <m:sSupPr>
                        <m:ctrlPr>
                          <a:rPr lang="pt-BR" sz="1100" b="0" i="1">
                            <a:latin typeface="Cambria Math" panose="02040503050406030204" pitchFamily="18" charset="0"/>
                          </a:rPr>
                        </m:ctrlPr>
                      </m:sSupPr>
                      <m:e>
                        <m:d>
                          <m:dPr>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𝑚𝑖</m:t>
                                    </m:r>
                                  </m:sub>
                                </m:sSub>
                              </m:num>
                              <m:den>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𝑒</m:t>
                                    </m:r>
                                  </m:sub>
                                </m:sSub>
                              </m:den>
                            </m:f>
                          </m:e>
                        </m:d>
                      </m:e>
                      <m:sup>
                        <m:r>
                          <a:rPr lang="pt-BR" sz="1100" b="0" i="1">
                            <a:latin typeface="Cambria Math" panose="02040503050406030204" pitchFamily="18" charset="0"/>
                          </a:rPr>
                          <m:t>𝑝</m:t>
                        </m:r>
                      </m:sup>
                    </m:sSup>
                  </m:oMath>
                </m:oMathPara>
              </a14:m>
              <a:endParaRPr lang="pt-BR" sz="1100"/>
            </a:p>
          </xdr:txBody>
        </xdr:sp>
      </mc:Choice>
      <mc:Fallback xmlns="">
        <xdr:sp macro="" textlink="">
          <xdr:nvSpPr>
            <xdr:cNvPr id="4" name="CaixaDeTexto 3">
              <a:extLst>
                <a:ext uri="{FF2B5EF4-FFF2-40B4-BE49-F238E27FC236}">
                  <a16:creationId xmlns:a16="http://schemas.microsoft.com/office/drawing/2014/main" id="{562EF333-D251-45C9-8486-36D3AF921293}"/>
                </a:ext>
              </a:extLst>
            </xdr:cNvPr>
            <xdr:cNvSpPr txBox="1"/>
          </xdr:nvSpPr>
          <xdr:spPr>
            <a:xfrm>
              <a:off x="900112" y="11358562"/>
              <a:ext cx="816506" cy="400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𝑓_𝑝= (𝑃_𝑚𝑖/𝑃_𝑒 )^𝑝</a:t>
              </a:r>
              <a:endParaRPr lang="pt-BR" sz="1100"/>
            </a:p>
          </xdr:txBody>
        </xdr:sp>
      </mc:Fallback>
    </mc:AlternateContent>
    <xdr:clientData/>
  </xdr:oneCellAnchor>
  <xdr:oneCellAnchor>
    <xdr:from>
      <xdr:col>6</xdr:col>
      <xdr:colOff>109537</xdr:colOff>
      <xdr:row>61</xdr:row>
      <xdr:rowOff>100012</xdr:rowOff>
    </xdr:from>
    <xdr:ext cx="65" cy="172227"/>
    <xdr:sp macro="" textlink="">
      <xdr:nvSpPr>
        <xdr:cNvPr id="5" name="CaixaDeTexto 4">
          <a:extLst>
            <a:ext uri="{FF2B5EF4-FFF2-40B4-BE49-F238E27FC236}">
              <a16:creationId xmlns:a16="http://schemas.microsoft.com/office/drawing/2014/main" id="{7B700477-849A-404A-8A2A-C04E67A53B92}"/>
            </a:ext>
          </a:extLst>
        </xdr:cNvPr>
        <xdr:cNvSpPr txBox="1"/>
      </xdr:nvSpPr>
      <xdr:spPr>
        <a:xfrm>
          <a:off x="6872287" y="134731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sz="1100"/>
        </a:p>
      </xdr:txBody>
    </xdr:sp>
    <xdr:clientData/>
  </xdr:oneCellAnchor>
  <xdr:oneCellAnchor>
    <xdr:from>
      <xdr:col>5</xdr:col>
      <xdr:colOff>795337</xdr:colOff>
      <xdr:row>32</xdr:row>
      <xdr:rowOff>14287</xdr:rowOff>
    </xdr:from>
    <xdr:ext cx="718337" cy="316882"/>
    <mc:AlternateContent xmlns:mc="http://schemas.openxmlformats.org/markup-compatibility/2006" xmlns:a14="http://schemas.microsoft.com/office/drawing/2010/main">
      <mc:Choice Requires="a14">
        <xdr:sp macro="" textlink="">
          <xdr:nvSpPr>
            <xdr:cNvPr id="6" name="CaixaDeTexto 5">
              <a:extLst>
                <a:ext uri="{FF2B5EF4-FFF2-40B4-BE49-F238E27FC236}">
                  <a16:creationId xmlns:a16="http://schemas.microsoft.com/office/drawing/2014/main" id="{110DDB06-DA7D-4A62-8B73-4F86006AB8E7}"/>
                </a:ext>
              </a:extLst>
            </xdr:cNvPr>
            <xdr:cNvSpPr txBox="1"/>
          </xdr:nvSpPr>
          <xdr:spPr>
            <a:xfrm>
              <a:off x="5986462" y="9063037"/>
              <a:ext cx="718337" cy="3168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𝑒</m:t>
                        </m:r>
                      </m:sub>
                    </m:sSub>
                    <m:r>
                      <a:rPr lang="pt-BR" sz="1100" b="0" i="1">
                        <a:latin typeface="Cambria Math" panose="02040503050406030204" pitchFamily="18" charset="0"/>
                        <a:ea typeface="Cambria Math" panose="02040503050406030204" pitchFamily="18" charset="0"/>
                      </a:rPr>
                      <m:t>&lt; </m:t>
                    </m:r>
                    <m:f>
                      <m:fPr>
                        <m:ctrlPr>
                          <a:rPr lang="pt-BR" sz="1100" b="0" i="1">
                            <a:latin typeface="Cambria Math" panose="02040503050406030204" pitchFamily="18" charset="0"/>
                            <a:ea typeface="Cambria Math" panose="02040503050406030204" pitchFamily="18" charset="0"/>
                          </a:rPr>
                        </m:ctrlPr>
                      </m:fPr>
                      <m:num>
                        <m:r>
                          <a:rPr lang="pt-BR" sz="1100" b="0" i="1">
                            <a:latin typeface="Cambria Math" panose="02040503050406030204" pitchFamily="18" charset="0"/>
                            <a:ea typeface="Cambria Math" panose="02040503050406030204" pitchFamily="18" charset="0"/>
                          </a:rPr>
                          <m:t>1</m:t>
                        </m:r>
                      </m:num>
                      <m:den>
                        <m:r>
                          <a:rPr lang="pt-BR" sz="1100" b="0" i="1">
                            <a:latin typeface="Cambria Math" panose="02040503050406030204" pitchFamily="18" charset="0"/>
                            <a:ea typeface="Cambria Math" panose="02040503050406030204" pitchFamily="18" charset="0"/>
                          </a:rPr>
                          <m:t>2</m:t>
                        </m:r>
                      </m:den>
                    </m:f>
                    <m:r>
                      <a:rPr lang="pt-BR" sz="1100" b="0" i="1">
                        <a:latin typeface="Cambria Math" panose="02040503050406030204" pitchFamily="18" charset="0"/>
                        <a:ea typeface="Cambria Math" panose="02040503050406030204" pitchFamily="18" charset="0"/>
                      </a:rPr>
                      <m:t> </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𝑚𝑖</m:t>
                        </m:r>
                      </m:sub>
                    </m:sSub>
                  </m:oMath>
                </m:oMathPara>
              </a14:m>
              <a:endParaRPr lang="pt-BR" sz="1100"/>
            </a:p>
          </xdr:txBody>
        </xdr:sp>
      </mc:Choice>
      <mc:Fallback xmlns="">
        <xdr:sp macro="" textlink="">
          <xdr:nvSpPr>
            <xdr:cNvPr id="6" name="CaixaDeTexto 5">
              <a:extLst>
                <a:ext uri="{FF2B5EF4-FFF2-40B4-BE49-F238E27FC236}">
                  <a16:creationId xmlns:a16="http://schemas.microsoft.com/office/drawing/2014/main" id="{110DDB06-DA7D-4A62-8B73-4F86006AB8E7}"/>
                </a:ext>
              </a:extLst>
            </xdr:cNvPr>
            <xdr:cNvSpPr txBox="1"/>
          </xdr:nvSpPr>
          <xdr:spPr>
            <a:xfrm>
              <a:off x="5986462" y="9063037"/>
              <a:ext cx="718337" cy="3168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𝑃_𝑒</a:t>
              </a:r>
              <a:r>
                <a:rPr lang="pt-BR" sz="1100" b="0" i="0">
                  <a:latin typeface="Cambria Math" panose="02040503050406030204" pitchFamily="18" charset="0"/>
                  <a:ea typeface="Cambria Math" panose="02040503050406030204" pitchFamily="18" charset="0"/>
                </a:rPr>
                <a:t>&lt;  1/2  𝑃_𝑚𝑖</a:t>
              </a:r>
              <a:endParaRPr lang="pt-BR" sz="1100"/>
            </a:p>
          </xdr:txBody>
        </xdr:sp>
      </mc:Fallback>
    </mc:AlternateContent>
    <xdr:clientData/>
  </xdr:oneCellAnchor>
  <xdr:oneCellAnchor>
    <xdr:from>
      <xdr:col>4</xdr:col>
      <xdr:colOff>576262</xdr:colOff>
      <xdr:row>59</xdr:row>
      <xdr:rowOff>42862</xdr:rowOff>
    </xdr:from>
    <xdr:ext cx="967508" cy="172227"/>
    <mc:AlternateContent xmlns:mc="http://schemas.openxmlformats.org/markup-compatibility/2006" xmlns:a14="http://schemas.microsoft.com/office/drawing/2010/main">
      <mc:Choice Requires="a14">
        <xdr:sp macro="" textlink="">
          <xdr:nvSpPr>
            <xdr:cNvPr id="7" name="CaixaDeTexto 6">
              <a:extLst>
                <a:ext uri="{FF2B5EF4-FFF2-40B4-BE49-F238E27FC236}">
                  <a16:creationId xmlns:a16="http://schemas.microsoft.com/office/drawing/2014/main" id="{B908C5EB-105E-4A2D-B3FA-34289DDF6222}"/>
                </a:ext>
              </a:extLst>
            </xdr:cNvPr>
            <xdr:cNvSpPr txBox="1"/>
          </xdr:nvSpPr>
          <xdr:spPr>
            <a:xfrm>
              <a:off x="4957762" y="12920662"/>
              <a:ext cx="967508"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𝑚𝑖</m:t>
                        </m:r>
                      </m:sub>
                    </m:sSub>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𝑒</m:t>
                        </m:r>
                      </m:sub>
                    </m:sSub>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oMath>
                </m:oMathPara>
              </a14:m>
              <a:endParaRPr lang="pt-BR" sz="1100"/>
            </a:p>
          </xdr:txBody>
        </xdr:sp>
      </mc:Choice>
      <mc:Fallback xmlns="">
        <xdr:sp macro="" textlink="">
          <xdr:nvSpPr>
            <xdr:cNvPr id="7" name="CaixaDeTexto 6">
              <a:extLst>
                <a:ext uri="{FF2B5EF4-FFF2-40B4-BE49-F238E27FC236}">
                  <a16:creationId xmlns:a16="http://schemas.microsoft.com/office/drawing/2014/main" id="{B908C5EB-105E-4A2D-B3FA-34289DDF6222}"/>
                </a:ext>
              </a:extLst>
            </xdr:cNvPr>
            <xdr:cNvSpPr txBox="1"/>
          </xdr:nvSpPr>
          <xdr:spPr>
            <a:xfrm>
              <a:off x="4957762" y="12920662"/>
              <a:ext cx="967508"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𝑃_𝑚𝑖</a:t>
              </a:r>
              <a:r>
                <a:rPr lang="pt-BR" sz="1100" b="0" i="0">
                  <a:latin typeface="Cambria Math" panose="02040503050406030204" pitchFamily="18" charset="0"/>
                  <a:ea typeface="Cambria Math" panose="02040503050406030204" pitchFamily="18" charset="0"/>
                </a:rPr>
                <a:t>≤𝑃_𝑒≤𝑃_𝑚𝑎</a:t>
              </a:r>
              <a:endParaRPr lang="pt-BR" sz="1100"/>
            </a:p>
          </xdr:txBody>
        </xdr:sp>
      </mc:Fallback>
    </mc:AlternateContent>
    <xdr:clientData/>
  </xdr:oneCellAnchor>
  <xdr:oneCellAnchor>
    <xdr:from>
      <xdr:col>1</xdr:col>
      <xdr:colOff>300037</xdr:colOff>
      <xdr:row>34</xdr:row>
      <xdr:rowOff>80962</xdr:rowOff>
    </xdr:from>
    <xdr:ext cx="649472" cy="400046"/>
    <mc:AlternateContent xmlns:mc="http://schemas.openxmlformats.org/markup-compatibility/2006" xmlns:a14="http://schemas.microsoft.com/office/drawing/2010/main">
      <mc:Choice Requires="a14">
        <xdr:sp macro="" textlink="">
          <xdr:nvSpPr>
            <xdr:cNvPr id="8" name="CaixaDeTexto 7">
              <a:extLst>
                <a:ext uri="{FF2B5EF4-FFF2-40B4-BE49-F238E27FC236}">
                  <a16:creationId xmlns:a16="http://schemas.microsoft.com/office/drawing/2014/main" id="{FB5D015E-5384-495D-9F9E-94F275387DFD}"/>
                </a:ext>
              </a:extLst>
            </xdr:cNvPr>
            <xdr:cNvSpPr txBox="1"/>
          </xdr:nvSpPr>
          <xdr:spPr>
            <a:xfrm>
              <a:off x="1109662" y="9625012"/>
              <a:ext cx="649472" cy="400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r>
                      <a:rPr lang="pt-BR" sz="1100" b="0" i="1">
                        <a:latin typeface="Cambria Math" panose="02040503050406030204" pitchFamily="18" charset="0"/>
                      </a:rPr>
                      <m:t>=</m:t>
                    </m:r>
                    <m:sSup>
                      <m:sSupPr>
                        <m:ctrlPr>
                          <a:rPr lang="pt-BR" sz="1100" b="0" i="1">
                            <a:latin typeface="Cambria Math" panose="02040503050406030204" pitchFamily="18" charset="0"/>
                          </a:rPr>
                        </m:ctrlPr>
                      </m:sSupPr>
                      <m:e>
                        <m:d>
                          <m:dPr>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r>
                                  <a:rPr lang="pt-BR" sz="1100" b="0" i="1">
                                    <a:latin typeface="Cambria Math" panose="02040503050406030204" pitchFamily="18" charset="0"/>
                                  </a:rPr>
                                  <m:t>1</m:t>
                                </m:r>
                              </m:num>
                              <m:den>
                                <m:r>
                                  <a:rPr lang="pt-BR" sz="1100" b="0" i="1">
                                    <a:latin typeface="Cambria Math" panose="02040503050406030204" pitchFamily="18" charset="0"/>
                                  </a:rPr>
                                  <m:t>2</m:t>
                                </m:r>
                              </m:den>
                            </m:f>
                          </m:e>
                        </m:d>
                      </m:e>
                      <m:sup>
                        <m:r>
                          <a:rPr lang="pt-BR" sz="1100" b="0" i="1">
                            <a:latin typeface="Cambria Math" panose="02040503050406030204" pitchFamily="18" charset="0"/>
                          </a:rPr>
                          <m:t>𝑝</m:t>
                        </m:r>
                      </m:sup>
                    </m:sSup>
                  </m:oMath>
                </m:oMathPara>
              </a14:m>
              <a:endParaRPr lang="pt-BR" sz="1100"/>
            </a:p>
          </xdr:txBody>
        </xdr:sp>
      </mc:Choice>
      <mc:Fallback xmlns="">
        <xdr:sp macro="" textlink="">
          <xdr:nvSpPr>
            <xdr:cNvPr id="8" name="CaixaDeTexto 7">
              <a:extLst>
                <a:ext uri="{FF2B5EF4-FFF2-40B4-BE49-F238E27FC236}">
                  <a16:creationId xmlns:a16="http://schemas.microsoft.com/office/drawing/2014/main" id="{FB5D015E-5384-495D-9F9E-94F275387DFD}"/>
                </a:ext>
              </a:extLst>
            </xdr:cNvPr>
            <xdr:cNvSpPr txBox="1"/>
          </xdr:nvSpPr>
          <xdr:spPr>
            <a:xfrm>
              <a:off x="1109662" y="9625012"/>
              <a:ext cx="649472" cy="4000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𝑓_𝑝=(1/2)^𝑝</a:t>
              </a:r>
              <a:endParaRPr lang="pt-BR" sz="1100"/>
            </a:p>
          </xdr:txBody>
        </xdr:sp>
      </mc:Fallback>
    </mc:AlternateContent>
    <xdr:clientData/>
  </xdr:oneCellAnchor>
  <xdr:oneCellAnchor>
    <xdr:from>
      <xdr:col>6</xdr:col>
      <xdr:colOff>319087</xdr:colOff>
      <xdr:row>71</xdr:row>
      <xdr:rowOff>23812</xdr:rowOff>
    </xdr:from>
    <xdr:ext cx="1162882" cy="172227"/>
    <mc:AlternateContent xmlns:mc="http://schemas.openxmlformats.org/markup-compatibility/2006" xmlns:a14="http://schemas.microsoft.com/office/drawing/2010/main">
      <mc:Choice Requires="a14">
        <xdr:sp macro="" textlink="">
          <xdr:nvSpPr>
            <xdr:cNvPr id="9" name="CaixaDeTexto 8">
              <a:extLst>
                <a:ext uri="{FF2B5EF4-FFF2-40B4-BE49-F238E27FC236}">
                  <a16:creationId xmlns:a16="http://schemas.microsoft.com/office/drawing/2014/main" id="{68366CE8-F6DD-42B1-BCF9-5940D28DBE62}"/>
                </a:ext>
              </a:extLst>
            </xdr:cNvPr>
            <xdr:cNvSpPr txBox="1"/>
          </xdr:nvSpPr>
          <xdr:spPr>
            <a:xfrm>
              <a:off x="7081837" y="14444662"/>
              <a:ext cx="11628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𝑚𝑎</m:t>
                        </m:r>
                      </m:sub>
                    </m:sSub>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𝑒</m:t>
                        </m:r>
                      </m:sub>
                    </m:sSub>
                    <m:r>
                      <a:rPr lang="pt-BR" sz="1100" b="0" i="1">
                        <a:latin typeface="Cambria Math" panose="02040503050406030204" pitchFamily="18" charset="0"/>
                        <a:ea typeface="Cambria Math" panose="02040503050406030204" pitchFamily="18" charset="0"/>
                      </a:rPr>
                      <m:t>≤3∙</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oMath>
                </m:oMathPara>
              </a14:m>
              <a:endParaRPr lang="pt-BR" sz="1100"/>
            </a:p>
          </xdr:txBody>
        </xdr:sp>
      </mc:Choice>
      <mc:Fallback xmlns="">
        <xdr:sp macro="" textlink="">
          <xdr:nvSpPr>
            <xdr:cNvPr id="9" name="CaixaDeTexto 8">
              <a:extLst>
                <a:ext uri="{FF2B5EF4-FFF2-40B4-BE49-F238E27FC236}">
                  <a16:creationId xmlns:a16="http://schemas.microsoft.com/office/drawing/2014/main" id="{68366CE8-F6DD-42B1-BCF9-5940D28DBE62}"/>
                </a:ext>
              </a:extLst>
            </xdr:cNvPr>
            <xdr:cNvSpPr txBox="1"/>
          </xdr:nvSpPr>
          <xdr:spPr>
            <a:xfrm>
              <a:off x="7081837" y="14444662"/>
              <a:ext cx="11628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𝑃_𝑚𝑎</a:t>
              </a:r>
              <a:r>
                <a:rPr lang="pt-BR" sz="1100" b="0" i="0">
                  <a:latin typeface="Cambria Math" panose="02040503050406030204" pitchFamily="18" charset="0"/>
                  <a:ea typeface="Cambria Math" panose="02040503050406030204" pitchFamily="18" charset="0"/>
                </a:rPr>
                <a:t>≤𝑃_𝑒≤3∙𝑃_𝑚𝑎</a:t>
              </a:r>
              <a:endParaRPr lang="pt-BR" sz="1100"/>
            </a:p>
          </xdr:txBody>
        </xdr:sp>
      </mc:Fallback>
    </mc:AlternateContent>
    <xdr:clientData/>
  </xdr:oneCellAnchor>
  <xdr:oneCellAnchor>
    <xdr:from>
      <xdr:col>1</xdr:col>
      <xdr:colOff>157162</xdr:colOff>
      <xdr:row>73</xdr:row>
      <xdr:rowOff>90487</xdr:rowOff>
    </xdr:from>
    <xdr:ext cx="2388411" cy="504625"/>
    <mc:AlternateContent xmlns:mc="http://schemas.openxmlformats.org/markup-compatibility/2006" xmlns:a14="http://schemas.microsoft.com/office/drawing/2010/main">
      <mc:Choice Requires="a14">
        <xdr:sp macro="" textlink="">
          <xdr:nvSpPr>
            <xdr:cNvPr id="10" name="CaixaDeTexto 9">
              <a:extLst>
                <a:ext uri="{FF2B5EF4-FFF2-40B4-BE49-F238E27FC236}">
                  <a16:creationId xmlns:a16="http://schemas.microsoft.com/office/drawing/2014/main" id="{CAD66EA5-B6DC-4489-A7ED-AFA2DF42119D}"/>
                </a:ext>
              </a:extLst>
            </xdr:cNvPr>
            <xdr:cNvSpPr txBox="1"/>
          </xdr:nvSpPr>
          <xdr:spPr>
            <a:xfrm>
              <a:off x="966787" y="15006637"/>
              <a:ext cx="2388411" cy="504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r>
                      <a:rPr lang="pt-BR" sz="1100" b="0" i="1">
                        <a:latin typeface="Cambria Math" panose="02040503050406030204" pitchFamily="18" charset="0"/>
                      </a:rPr>
                      <m:t>= </m:t>
                    </m:r>
                    <m:f>
                      <m:fPr>
                        <m:ctrlPr>
                          <a:rPr lang="pt-BR" sz="1100" b="0" i="1">
                            <a:latin typeface="Cambria Math" panose="02040503050406030204" pitchFamily="18" charset="0"/>
                          </a:rPr>
                        </m:ctrlPr>
                      </m:fPr>
                      <m:num>
                        <m:r>
                          <a:rPr lang="pt-BR" sz="1100" b="0" i="1">
                            <a:latin typeface="Cambria Math" panose="02040503050406030204" pitchFamily="18" charset="0"/>
                          </a:rPr>
                          <m:t>1</m:t>
                        </m:r>
                      </m:num>
                      <m:den>
                        <m:d>
                          <m:dPr>
                            <m:begChr m:val="["/>
                            <m:endChr m:val="]"/>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𝑚𝑎</m:t>
                                    </m:r>
                                  </m:sub>
                                </m:sSub>
                              </m:num>
                              <m:den>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𝑒</m:t>
                                    </m:r>
                                  </m:sub>
                                </m:sSub>
                              </m:den>
                            </m:f>
                          </m:e>
                        </m:d>
                        <m:r>
                          <a:rPr lang="pt-BR" sz="1100" b="0" i="1">
                            <a:latin typeface="Cambria Math" panose="02040503050406030204" pitchFamily="18" charset="0"/>
                          </a:rPr>
                          <m:t>+</m:t>
                        </m:r>
                        <m:d>
                          <m:dPr>
                            <m:begChr m:val="{"/>
                            <m:endChr m:val="}"/>
                            <m:ctrlPr>
                              <a:rPr lang="pt-BR" sz="1100" b="0" i="1">
                                <a:latin typeface="Cambria Math" panose="02040503050406030204" pitchFamily="18" charset="0"/>
                              </a:rPr>
                            </m:ctrlPr>
                          </m:dPr>
                          <m:e>
                            <m:d>
                              <m:dPr>
                                <m:begChr m:val="["/>
                                <m:endChr m:val="]"/>
                                <m:ctrlPr>
                                  <a:rPr lang="pt-BR" sz="1100" b="0" i="1">
                                    <a:latin typeface="Cambria Math" panose="02040503050406030204" pitchFamily="18" charset="0"/>
                                  </a:rPr>
                                </m:ctrlPr>
                              </m:dPr>
                              <m:e>
                                <m:r>
                                  <a:rPr lang="pt-BR" sz="1100" b="0" i="1">
                                    <a:latin typeface="Cambria Math" panose="02040503050406030204" pitchFamily="18" charset="0"/>
                                  </a:rPr>
                                  <m:t> 1 −</m:t>
                                </m:r>
                                <m:d>
                                  <m:dPr>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𝑚𝑎</m:t>
                                            </m:r>
                                          </m:sub>
                                        </m:sSub>
                                      </m:num>
                                      <m:den>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𝑒</m:t>
                                            </m:r>
                                          </m:sub>
                                        </m:sSub>
                                      </m:den>
                                    </m:f>
                                  </m:e>
                                </m:d>
                              </m:e>
                            </m:d>
                            <m:r>
                              <a:rPr lang="pt-BR" sz="1100" b="0" i="1">
                                <a:latin typeface="Cambria Math" panose="02040503050406030204" pitchFamily="18" charset="0"/>
                                <a:ea typeface="Cambria Math" panose="02040503050406030204" pitchFamily="18" charset="0"/>
                              </a:rPr>
                              <m:t>∙</m:t>
                            </m:r>
                            <m:sSup>
                              <m:sSupPr>
                                <m:ctrlPr>
                                  <a:rPr lang="pt-BR" sz="1100" b="0" i="1">
                                    <a:latin typeface="Cambria Math" panose="02040503050406030204" pitchFamily="18" charset="0"/>
                                    <a:ea typeface="Cambria Math" panose="02040503050406030204" pitchFamily="18" charset="0"/>
                                  </a:rPr>
                                </m:ctrlPr>
                              </m:sSupPr>
                              <m:e>
                                <m:d>
                                  <m:dPr>
                                    <m:ctrlPr>
                                      <a:rPr lang="pt-BR" sz="1100" b="0" i="1">
                                        <a:latin typeface="Cambria Math" panose="02040503050406030204" pitchFamily="18" charset="0"/>
                                        <a:ea typeface="Cambria Math" panose="02040503050406030204" pitchFamily="18" charset="0"/>
                                      </a:rPr>
                                    </m:ctrlPr>
                                  </m:dPr>
                                  <m:e>
                                    <m:f>
                                      <m:fPr>
                                        <m:ctrlPr>
                                          <a:rPr lang="pt-BR" sz="1100" b="0" i="1">
                                            <a:latin typeface="Cambria Math" panose="02040503050406030204" pitchFamily="18" charset="0"/>
                                            <a:ea typeface="Cambria Math" panose="02040503050406030204" pitchFamily="18" charset="0"/>
                                          </a:rPr>
                                        </m:ctrlPr>
                                      </m:fPr>
                                      <m:num>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num>
                                      <m:den>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𝑒</m:t>
                                            </m:r>
                                          </m:sub>
                                        </m:sSub>
                                      </m:den>
                                    </m:f>
                                  </m:e>
                                </m:d>
                              </m:e>
                              <m:sup>
                                <m:r>
                                  <a:rPr lang="pt-BR" sz="1100" b="0" i="1">
                                    <a:latin typeface="Cambria Math" panose="02040503050406030204" pitchFamily="18" charset="0"/>
                                    <a:ea typeface="Cambria Math" panose="02040503050406030204" pitchFamily="18" charset="0"/>
                                  </a:rPr>
                                  <m:t>𝑝</m:t>
                                </m:r>
                              </m:sup>
                            </m:sSup>
                          </m:e>
                        </m:d>
                        <m:r>
                          <a:rPr lang="pt-BR" sz="1100" b="0" i="1">
                            <a:latin typeface="Cambria Math" panose="02040503050406030204" pitchFamily="18" charset="0"/>
                            <a:ea typeface="Cambria Math" panose="02040503050406030204" pitchFamily="18" charset="0"/>
                          </a:rPr>
                          <m:t> </m:t>
                        </m:r>
                      </m:den>
                    </m:f>
                  </m:oMath>
                </m:oMathPara>
              </a14:m>
              <a:endParaRPr lang="pt-BR" sz="1100"/>
            </a:p>
          </xdr:txBody>
        </xdr:sp>
      </mc:Choice>
      <mc:Fallback xmlns="">
        <xdr:sp macro="" textlink="">
          <xdr:nvSpPr>
            <xdr:cNvPr id="10" name="CaixaDeTexto 9">
              <a:extLst>
                <a:ext uri="{FF2B5EF4-FFF2-40B4-BE49-F238E27FC236}">
                  <a16:creationId xmlns:a16="http://schemas.microsoft.com/office/drawing/2014/main" id="{CAD66EA5-B6DC-4489-A7ED-AFA2DF42119D}"/>
                </a:ext>
              </a:extLst>
            </xdr:cNvPr>
            <xdr:cNvSpPr txBox="1"/>
          </xdr:nvSpPr>
          <xdr:spPr>
            <a:xfrm>
              <a:off x="966787" y="15006637"/>
              <a:ext cx="2388411" cy="504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𝑓_𝑝=  1/([𝑃_𝑚𝑎/𝑃_𝑒 ]+{[ 1 −(𝑃_𝑚𝑎/𝑃_𝑒 )]</a:t>
              </a:r>
              <a:r>
                <a:rPr lang="pt-BR" sz="1100" b="0" i="0">
                  <a:latin typeface="Cambria Math" panose="02040503050406030204" pitchFamily="18" charset="0"/>
                  <a:ea typeface="Cambria Math" panose="02040503050406030204" pitchFamily="18" charset="0"/>
                </a:rPr>
                <a:t>∙(𝑃_𝑚𝑎/𝑃_𝑒 )^𝑝 }  )</a:t>
              </a:r>
              <a:endParaRPr lang="pt-BR" sz="1100"/>
            </a:p>
          </xdr:txBody>
        </xdr:sp>
      </mc:Fallback>
    </mc:AlternateContent>
    <xdr:clientData/>
  </xdr:oneCellAnchor>
  <xdr:oneCellAnchor>
    <xdr:from>
      <xdr:col>1</xdr:col>
      <xdr:colOff>147637</xdr:colOff>
      <xdr:row>87</xdr:row>
      <xdr:rowOff>233362</xdr:rowOff>
    </xdr:from>
    <xdr:ext cx="6001002" cy="504625"/>
    <mc:AlternateContent xmlns:mc="http://schemas.openxmlformats.org/markup-compatibility/2006" xmlns:a14="http://schemas.microsoft.com/office/drawing/2010/main">
      <mc:Choice Requires="a14">
        <xdr:sp macro="" textlink="">
          <xdr:nvSpPr>
            <xdr:cNvPr id="11" name="CaixaDeTexto 10">
              <a:extLst>
                <a:ext uri="{FF2B5EF4-FFF2-40B4-BE49-F238E27FC236}">
                  <a16:creationId xmlns:a16="http://schemas.microsoft.com/office/drawing/2014/main" id="{4740D5B8-36EE-4750-8654-1E0B38F6CADD}"/>
                </a:ext>
              </a:extLst>
            </xdr:cNvPr>
            <xdr:cNvSpPr txBox="1"/>
          </xdr:nvSpPr>
          <xdr:spPr>
            <a:xfrm>
              <a:off x="957262" y="16949737"/>
              <a:ext cx="6001002" cy="504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r>
                      <a:rPr lang="pt-BR" sz="1100" b="0" i="1">
                        <a:latin typeface="Cambria Math" panose="02040503050406030204" pitchFamily="18" charset="0"/>
                      </a:rPr>
                      <m:t>= </m:t>
                    </m:r>
                    <m:f>
                      <m:fPr>
                        <m:ctrlPr>
                          <a:rPr lang="pt-BR" sz="1100" b="0" i="1">
                            <a:latin typeface="Cambria Math" panose="02040503050406030204" pitchFamily="18" charset="0"/>
                          </a:rPr>
                        </m:ctrlPr>
                      </m:fPr>
                      <m:num>
                        <m:r>
                          <a:rPr lang="pt-BR" sz="1100" b="0" i="1">
                            <a:latin typeface="Cambria Math" panose="02040503050406030204" pitchFamily="18" charset="0"/>
                          </a:rPr>
                          <m:t>1</m:t>
                        </m:r>
                      </m:num>
                      <m:den>
                        <m:d>
                          <m:dPr>
                            <m:begChr m:val="["/>
                            <m:endChr m:val="]"/>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𝑚𝑎</m:t>
                                    </m:r>
                                  </m:sub>
                                </m:sSub>
                              </m:num>
                              <m:den>
                                <m:r>
                                  <a:rPr lang="pt-BR" sz="1100" b="0" i="1">
                                    <a:latin typeface="Cambria Math" panose="02040503050406030204" pitchFamily="18" charset="0"/>
                                  </a:rPr>
                                  <m:t>3</m:t>
                                </m:r>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den>
                            </m:f>
                          </m:e>
                        </m:d>
                        <m:r>
                          <a:rPr lang="pt-BR" sz="1100" b="0" i="1">
                            <a:latin typeface="Cambria Math" panose="02040503050406030204" pitchFamily="18" charset="0"/>
                          </a:rPr>
                          <m:t>+</m:t>
                        </m:r>
                        <m:d>
                          <m:dPr>
                            <m:begChr m:val="{"/>
                            <m:endChr m:val="}"/>
                            <m:ctrlPr>
                              <a:rPr lang="pt-BR" sz="1100" b="0" i="1">
                                <a:latin typeface="Cambria Math" panose="02040503050406030204" pitchFamily="18" charset="0"/>
                              </a:rPr>
                            </m:ctrlPr>
                          </m:dPr>
                          <m:e>
                            <m:d>
                              <m:dPr>
                                <m:begChr m:val="["/>
                                <m:endChr m:val="]"/>
                                <m:ctrlPr>
                                  <a:rPr lang="pt-BR" sz="1100" b="0" i="1">
                                    <a:latin typeface="Cambria Math" panose="02040503050406030204" pitchFamily="18" charset="0"/>
                                  </a:rPr>
                                </m:ctrlPr>
                              </m:dPr>
                              <m:e>
                                <m:r>
                                  <a:rPr lang="pt-BR" sz="1100" b="0" i="1">
                                    <a:latin typeface="Cambria Math" panose="02040503050406030204" pitchFamily="18" charset="0"/>
                                  </a:rPr>
                                  <m:t> 1 −</m:t>
                                </m:r>
                                <m:d>
                                  <m:dPr>
                                    <m:ctrlPr>
                                      <a:rPr lang="pt-BR" sz="1100" b="0" i="1">
                                        <a:latin typeface="Cambria Math" panose="02040503050406030204" pitchFamily="18" charset="0"/>
                                      </a:rPr>
                                    </m:ctrlPr>
                                  </m:dPr>
                                  <m:e>
                                    <m:f>
                                      <m:fPr>
                                        <m:ctrlPr>
                                          <a:rPr lang="pt-BR" sz="1100" b="0" i="1">
                                            <a:latin typeface="Cambria Math" panose="02040503050406030204" pitchFamily="18" charset="0"/>
                                          </a:rPr>
                                        </m:ctrlPr>
                                      </m:fPr>
                                      <m:num>
                                        <m:sSub>
                                          <m:sSubPr>
                                            <m:ctrlPr>
                                              <a:rPr lang="pt-BR" sz="1100" b="0" i="1">
                                                <a:latin typeface="Cambria Math" panose="02040503050406030204" pitchFamily="18" charset="0"/>
                                              </a:rPr>
                                            </m:ctrlPr>
                                          </m:sSubPr>
                                          <m:e>
                                            <m:r>
                                              <a:rPr lang="pt-BR" sz="1100" b="0" i="1">
                                                <a:latin typeface="Cambria Math" panose="02040503050406030204" pitchFamily="18" charset="0"/>
                                              </a:rPr>
                                              <m:t>𝑃</m:t>
                                            </m:r>
                                          </m:e>
                                          <m:sub>
                                            <m:r>
                                              <a:rPr lang="pt-BR" sz="1100" b="0" i="1">
                                                <a:latin typeface="Cambria Math" panose="02040503050406030204" pitchFamily="18" charset="0"/>
                                              </a:rPr>
                                              <m:t>𝑚𝑎</m:t>
                                            </m:r>
                                          </m:sub>
                                        </m:sSub>
                                      </m:num>
                                      <m:den>
                                        <m:r>
                                          <a:rPr lang="pt-BR" sz="1100" b="0" i="1">
                                            <a:latin typeface="Cambria Math" panose="02040503050406030204" pitchFamily="18" charset="0"/>
                                          </a:rPr>
                                          <m:t>3</m:t>
                                        </m:r>
                                        <m:r>
                                          <a:rPr lang="pt-BR" sz="1100" b="0" i="1">
                                            <a:latin typeface="Cambria Math" panose="02040503050406030204" pitchFamily="18" charset="0"/>
                                            <a:ea typeface="Cambria Math" panose="02040503050406030204" pitchFamily="18" charset="0"/>
                                          </a:rPr>
                                          <m:t>∙</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den>
                                    </m:f>
                                  </m:e>
                                </m:d>
                              </m:e>
                            </m:d>
                            <m:r>
                              <a:rPr lang="pt-BR" sz="1100" b="0" i="1">
                                <a:latin typeface="Cambria Math" panose="02040503050406030204" pitchFamily="18" charset="0"/>
                                <a:ea typeface="Cambria Math" panose="02040503050406030204" pitchFamily="18" charset="0"/>
                              </a:rPr>
                              <m:t>∙</m:t>
                            </m:r>
                            <m:sSup>
                              <m:sSupPr>
                                <m:ctrlPr>
                                  <a:rPr lang="pt-BR" sz="1100" b="0" i="1">
                                    <a:latin typeface="Cambria Math" panose="02040503050406030204" pitchFamily="18" charset="0"/>
                                    <a:ea typeface="Cambria Math" panose="02040503050406030204" pitchFamily="18" charset="0"/>
                                  </a:rPr>
                                </m:ctrlPr>
                              </m:sSupPr>
                              <m:e>
                                <m:d>
                                  <m:dPr>
                                    <m:ctrlPr>
                                      <a:rPr lang="pt-BR" sz="1100" b="0" i="1">
                                        <a:latin typeface="Cambria Math" panose="02040503050406030204" pitchFamily="18" charset="0"/>
                                        <a:ea typeface="Cambria Math" panose="02040503050406030204" pitchFamily="18" charset="0"/>
                                      </a:rPr>
                                    </m:ctrlPr>
                                  </m:dPr>
                                  <m:e>
                                    <m:f>
                                      <m:fPr>
                                        <m:ctrlPr>
                                          <a:rPr lang="pt-BR" sz="1100" b="0" i="1">
                                            <a:latin typeface="Cambria Math" panose="02040503050406030204" pitchFamily="18" charset="0"/>
                                            <a:ea typeface="Cambria Math" panose="02040503050406030204" pitchFamily="18" charset="0"/>
                                          </a:rPr>
                                        </m:ctrlPr>
                                      </m:fPr>
                                      <m:num>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num>
                                      <m:den>
                                        <m:r>
                                          <a:rPr lang="pt-BR" sz="1100" b="0" i="1">
                                            <a:latin typeface="Cambria Math" panose="02040503050406030204" pitchFamily="18" charset="0"/>
                                            <a:ea typeface="Cambria Math" panose="02040503050406030204" pitchFamily="18" charset="0"/>
                                          </a:rPr>
                                          <m:t>3∙</m:t>
                                        </m:r>
                                        <m:sSub>
                                          <m:sSubPr>
                                            <m:ctrlPr>
                                              <a:rPr lang="pt-BR" sz="1100" b="0" i="1">
                                                <a:latin typeface="Cambria Math" panose="02040503050406030204" pitchFamily="18" charset="0"/>
                                                <a:ea typeface="Cambria Math" panose="02040503050406030204" pitchFamily="18" charset="0"/>
                                              </a:rPr>
                                            </m:ctrlPr>
                                          </m:sSubPr>
                                          <m:e>
                                            <m:r>
                                              <a:rPr lang="pt-BR" sz="1100" b="0" i="1">
                                                <a:latin typeface="Cambria Math" panose="02040503050406030204" pitchFamily="18" charset="0"/>
                                                <a:ea typeface="Cambria Math" panose="02040503050406030204" pitchFamily="18" charset="0"/>
                                              </a:rPr>
                                              <m:t>𝑃</m:t>
                                            </m:r>
                                          </m:e>
                                          <m:sub>
                                            <m:r>
                                              <a:rPr lang="pt-BR" sz="1100" b="0" i="1">
                                                <a:latin typeface="Cambria Math" panose="02040503050406030204" pitchFamily="18" charset="0"/>
                                                <a:ea typeface="Cambria Math" panose="02040503050406030204" pitchFamily="18" charset="0"/>
                                              </a:rPr>
                                              <m:t>𝑚𝑎</m:t>
                                            </m:r>
                                          </m:sub>
                                        </m:sSub>
                                      </m:den>
                                    </m:f>
                                  </m:e>
                                </m:d>
                              </m:e>
                              <m:sup>
                                <m:r>
                                  <a:rPr lang="pt-BR" sz="1100" b="0" i="1">
                                    <a:latin typeface="Cambria Math" panose="02040503050406030204" pitchFamily="18" charset="0"/>
                                    <a:ea typeface="Cambria Math" panose="02040503050406030204" pitchFamily="18" charset="0"/>
                                  </a:rPr>
                                  <m:t>𝑝</m:t>
                                </m:r>
                              </m:sup>
                            </m:sSup>
                          </m:e>
                        </m:d>
                        <m:r>
                          <a:rPr lang="pt-BR" sz="1100" b="0" i="1">
                            <a:latin typeface="Cambria Math" panose="02040503050406030204" pitchFamily="18" charset="0"/>
                            <a:ea typeface="Cambria Math" panose="02040503050406030204" pitchFamily="18" charset="0"/>
                          </a:rPr>
                          <m:t> </m:t>
                        </m:r>
                      </m:den>
                    </m:f>
                    <m:r>
                      <a:rPr lang="pt-BR" sz="1100" b="0" i="1">
                        <a:latin typeface="Cambria Math" panose="02040503050406030204" pitchFamily="18" charset="0"/>
                      </a:rPr>
                      <m:t>= </m:t>
                    </m:r>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d>
                          <m:dPr>
                            <m:begChr m:val="["/>
                            <m:endChr m:val="]"/>
                            <m:ctrlPr>
                              <a:rPr lang="pt-BR" sz="1100" b="0" i="1">
                                <a:solidFill>
                                  <a:schemeClr val="tx1"/>
                                </a:solidFill>
                                <a:effectLst/>
                                <a:latin typeface="Cambria Math" panose="02040503050406030204" pitchFamily="18" charset="0"/>
                                <a:ea typeface="+mn-ea"/>
                                <a:cs typeface="+mn-cs"/>
                              </a:rPr>
                            </m:ctrlPr>
                          </m:dPr>
                          <m:e>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r>
                                  <a:rPr lang="pt-BR" sz="1100" b="0" i="1">
                                    <a:solidFill>
                                      <a:schemeClr val="tx1"/>
                                    </a:solidFill>
                                    <a:effectLst/>
                                    <a:latin typeface="Cambria Math" panose="02040503050406030204" pitchFamily="18" charset="0"/>
                                    <a:ea typeface="+mn-ea"/>
                                    <a:cs typeface="+mn-cs"/>
                                  </a:rPr>
                                  <m:t>3</m:t>
                                </m:r>
                              </m:den>
                            </m:f>
                          </m:e>
                        </m:d>
                        <m:r>
                          <a:rPr lang="pt-BR" sz="1100" b="0" i="1">
                            <a:solidFill>
                              <a:schemeClr val="tx1"/>
                            </a:solidFill>
                            <a:effectLst/>
                            <a:latin typeface="Cambria Math" panose="02040503050406030204" pitchFamily="18" charset="0"/>
                            <a:ea typeface="+mn-ea"/>
                            <a:cs typeface="+mn-cs"/>
                          </a:rPr>
                          <m:t>+</m:t>
                        </m:r>
                        <m:d>
                          <m:dPr>
                            <m:begChr m:val="{"/>
                            <m:endChr m:val="}"/>
                            <m:ctrlPr>
                              <a:rPr lang="pt-BR" sz="1100" b="0" i="1">
                                <a:solidFill>
                                  <a:schemeClr val="tx1"/>
                                </a:solidFill>
                                <a:effectLst/>
                                <a:latin typeface="Cambria Math" panose="02040503050406030204" pitchFamily="18" charset="0"/>
                                <a:ea typeface="+mn-ea"/>
                                <a:cs typeface="+mn-cs"/>
                              </a:rPr>
                            </m:ctrlPr>
                          </m:dPr>
                          <m:e>
                            <m:d>
                              <m:dPr>
                                <m:begChr m:val="["/>
                                <m:endChr m:val="]"/>
                                <m:ctrlPr>
                                  <a:rPr lang="pt-BR" sz="1100" b="0" i="1">
                                    <a:solidFill>
                                      <a:schemeClr val="tx1"/>
                                    </a:solidFill>
                                    <a:effectLst/>
                                    <a:latin typeface="Cambria Math" panose="02040503050406030204" pitchFamily="18" charset="0"/>
                                    <a:ea typeface="+mn-ea"/>
                                    <a:cs typeface="+mn-cs"/>
                                  </a:rPr>
                                </m:ctrlPr>
                              </m:dPr>
                              <m:e>
                                <m:r>
                                  <a:rPr lang="pt-BR" sz="1100" b="0" i="1">
                                    <a:solidFill>
                                      <a:schemeClr val="tx1"/>
                                    </a:solidFill>
                                    <a:effectLst/>
                                    <a:latin typeface="Cambria Math" panose="02040503050406030204" pitchFamily="18" charset="0"/>
                                    <a:ea typeface="+mn-ea"/>
                                    <a:cs typeface="+mn-cs"/>
                                  </a:rPr>
                                  <m:t> 1 −</m:t>
                                </m:r>
                                <m:d>
                                  <m:dPr>
                                    <m:ctrlPr>
                                      <a:rPr lang="pt-BR" sz="1100" b="0" i="1">
                                        <a:solidFill>
                                          <a:schemeClr val="tx1"/>
                                        </a:solidFill>
                                        <a:effectLst/>
                                        <a:latin typeface="Cambria Math" panose="02040503050406030204" pitchFamily="18" charset="0"/>
                                        <a:ea typeface="+mn-ea"/>
                                        <a:cs typeface="+mn-cs"/>
                                      </a:rPr>
                                    </m:ctrlPr>
                                  </m:dPr>
                                  <m:e>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r>
                                          <a:rPr lang="pt-BR" sz="1100" b="0" i="1">
                                            <a:solidFill>
                                              <a:schemeClr val="tx1"/>
                                            </a:solidFill>
                                            <a:effectLst/>
                                            <a:latin typeface="Cambria Math" panose="02040503050406030204" pitchFamily="18" charset="0"/>
                                            <a:ea typeface="+mn-ea"/>
                                            <a:cs typeface="+mn-cs"/>
                                          </a:rPr>
                                          <m:t>3</m:t>
                                        </m:r>
                                      </m:den>
                                    </m:f>
                                  </m:e>
                                </m:d>
                              </m:e>
                            </m:d>
                            <m:r>
                              <a:rPr lang="pt-BR" sz="1100" b="0" i="1">
                                <a:solidFill>
                                  <a:schemeClr val="tx1"/>
                                </a:solidFill>
                                <a:effectLst/>
                                <a:latin typeface="Cambria Math" panose="02040503050406030204" pitchFamily="18" charset="0"/>
                                <a:ea typeface="+mn-ea"/>
                                <a:cs typeface="+mn-cs"/>
                              </a:rPr>
                              <m:t>∙</m:t>
                            </m:r>
                            <m:sSup>
                              <m:sSupPr>
                                <m:ctrlPr>
                                  <a:rPr lang="pt-BR" sz="1100" b="0" i="1">
                                    <a:solidFill>
                                      <a:schemeClr val="tx1"/>
                                    </a:solidFill>
                                    <a:effectLst/>
                                    <a:latin typeface="Cambria Math" panose="02040503050406030204" pitchFamily="18" charset="0"/>
                                    <a:ea typeface="+mn-ea"/>
                                    <a:cs typeface="+mn-cs"/>
                                  </a:rPr>
                                </m:ctrlPr>
                              </m:sSupPr>
                              <m:e>
                                <m:d>
                                  <m:dPr>
                                    <m:ctrlPr>
                                      <a:rPr lang="pt-BR" sz="1100" b="0" i="1">
                                        <a:solidFill>
                                          <a:schemeClr val="tx1"/>
                                        </a:solidFill>
                                        <a:effectLst/>
                                        <a:latin typeface="Cambria Math" panose="02040503050406030204" pitchFamily="18" charset="0"/>
                                        <a:ea typeface="+mn-ea"/>
                                        <a:cs typeface="+mn-cs"/>
                                      </a:rPr>
                                    </m:ctrlPr>
                                  </m:dPr>
                                  <m:e>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r>
                                          <a:rPr lang="pt-BR" sz="1100" b="0" i="1">
                                            <a:solidFill>
                                              <a:schemeClr val="tx1"/>
                                            </a:solidFill>
                                            <a:effectLst/>
                                            <a:latin typeface="Cambria Math" panose="02040503050406030204" pitchFamily="18" charset="0"/>
                                            <a:ea typeface="+mn-ea"/>
                                            <a:cs typeface="+mn-cs"/>
                                          </a:rPr>
                                          <m:t>3</m:t>
                                        </m:r>
                                      </m:den>
                                    </m:f>
                                  </m:e>
                                </m:d>
                              </m:e>
                              <m:sup>
                                <m:r>
                                  <a:rPr lang="pt-BR" sz="1100" b="0" i="1">
                                    <a:solidFill>
                                      <a:schemeClr val="tx1"/>
                                    </a:solidFill>
                                    <a:effectLst/>
                                    <a:latin typeface="Cambria Math" panose="02040503050406030204" pitchFamily="18" charset="0"/>
                                    <a:ea typeface="+mn-ea"/>
                                    <a:cs typeface="+mn-cs"/>
                                  </a:rPr>
                                  <m:t>𝑝</m:t>
                                </m:r>
                              </m:sup>
                            </m:sSup>
                          </m:e>
                        </m:d>
                        <m:r>
                          <a:rPr lang="pt-BR" sz="1100" b="0" i="1">
                            <a:solidFill>
                              <a:schemeClr val="tx1"/>
                            </a:solidFill>
                            <a:effectLst/>
                            <a:latin typeface="Cambria Math" panose="02040503050406030204" pitchFamily="18" charset="0"/>
                            <a:ea typeface="+mn-ea"/>
                            <a:cs typeface="+mn-cs"/>
                          </a:rPr>
                          <m:t> </m:t>
                        </m:r>
                      </m:den>
                    </m:f>
                    <m:r>
                      <a:rPr lang="pt-BR" sz="1100" b="0" i="1">
                        <a:solidFill>
                          <a:schemeClr val="tx1"/>
                        </a:solidFill>
                        <a:effectLst/>
                        <a:latin typeface="Cambria Math" panose="02040503050406030204" pitchFamily="18" charset="0"/>
                        <a:ea typeface="+mn-ea"/>
                        <a:cs typeface="+mn-cs"/>
                      </a:rPr>
                      <m:t>=</m:t>
                    </m:r>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d>
                          <m:dPr>
                            <m:begChr m:val="["/>
                            <m:endChr m:val="]"/>
                            <m:ctrlPr>
                              <a:rPr lang="pt-BR" sz="1100" b="0" i="1">
                                <a:solidFill>
                                  <a:schemeClr val="tx1"/>
                                </a:solidFill>
                                <a:effectLst/>
                                <a:latin typeface="Cambria Math" panose="02040503050406030204" pitchFamily="18" charset="0"/>
                                <a:ea typeface="+mn-ea"/>
                                <a:cs typeface="+mn-cs"/>
                              </a:rPr>
                            </m:ctrlPr>
                          </m:dPr>
                          <m:e>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r>
                                  <a:rPr lang="pt-BR" sz="1100" b="0" i="1">
                                    <a:solidFill>
                                      <a:schemeClr val="tx1"/>
                                    </a:solidFill>
                                    <a:effectLst/>
                                    <a:latin typeface="Cambria Math" panose="02040503050406030204" pitchFamily="18" charset="0"/>
                                    <a:ea typeface="+mn-ea"/>
                                    <a:cs typeface="+mn-cs"/>
                                  </a:rPr>
                                  <m:t>3</m:t>
                                </m:r>
                              </m:den>
                            </m:f>
                          </m:e>
                        </m:d>
                        <m:r>
                          <a:rPr lang="pt-BR" sz="1100" b="0" i="1">
                            <a:solidFill>
                              <a:schemeClr val="tx1"/>
                            </a:solidFill>
                            <a:effectLst/>
                            <a:latin typeface="Cambria Math" panose="02040503050406030204" pitchFamily="18" charset="0"/>
                            <a:ea typeface="+mn-ea"/>
                            <a:cs typeface="+mn-cs"/>
                          </a:rPr>
                          <m:t>+</m:t>
                        </m:r>
                        <m:d>
                          <m:dPr>
                            <m:begChr m:val="{"/>
                            <m:endChr m:val="}"/>
                            <m:ctrlPr>
                              <a:rPr lang="pt-BR" sz="1100" b="0" i="1">
                                <a:solidFill>
                                  <a:schemeClr val="tx1"/>
                                </a:solidFill>
                                <a:effectLst/>
                                <a:latin typeface="Cambria Math" panose="02040503050406030204" pitchFamily="18" charset="0"/>
                                <a:ea typeface="+mn-ea"/>
                                <a:cs typeface="+mn-cs"/>
                              </a:rPr>
                            </m:ctrlPr>
                          </m:dPr>
                          <m:e>
                            <m:d>
                              <m:dPr>
                                <m:begChr m:val="["/>
                                <m:endChr m:val="]"/>
                                <m:ctrlPr>
                                  <a:rPr lang="pt-BR" sz="1100" b="0" i="1">
                                    <a:solidFill>
                                      <a:schemeClr val="tx1"/>
                                    </a:solidFill>
                                    <a:effectLst/>
                                    <a:latin typeface="Cambria Math" panose="02040503050406030204" pitchFamily="18" charset="0"/>
                                    <a:ea typeface="+mn-ea"/>
                                    <a:cs typeface="+mn-cs"/>
                                  </a:rPr>
                                </m:ctrlPr>
                              </m:dPr>
                              <m:e>
                                <m:r>
                                  <a:rPr lang="pt-BR" sz="1100" b="0" i="1">
                                    <a:solidFill>
                                      <a:schemeClr val="tx1"/>
                                    </a:solidFill>
                                    <a:effectLst/>
                                    <a:latin typeface="Cambria Math" panose="02040503050406030204" pitchFamily="18" charset="0"/>
                                    <a:ea typeface="+mn-ea"/>
                                    <a:cs typeface="+mn-cs"/>
                                  </a:rPr>
                                  <m:t> </m:t>
                                </m:r>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2</m:t>
                                    </m:r>
                                  </m:num>
                                  <m:den>
                                    <m:r>
                                      <a:rPr lang="pt-BR" sz="1100" b="0" i="1">
                                        <a:solidFill>
                                          <a:schemeClr val="tx1"/>
                                        </a:solidFill>
                                        <a:effectLst/>
                                        <a:latin typeface="Cambria Math" panose="02040503050406030204" pitchFamily="18" charset="0"/>
                                        <a:ea typeface="+mn-ea"/>
                                        <a:cs typeface="+mn-cs"/>
                                      </a:rPr>
                                      <m:t>3</m:t>
                                    </m:r>
                                  </m:den>
                                </m:f>
                              </m:e>
                            </m:d>
                            <m:r>
                              <a:rPr lang="pt-BR" sz="1100" b="0" i="1">
                                <a:solidFill>
                                  <a:schemeClr val="tx1"/>
                                </a:solidFill>
                                <a:effectLst/>
                                <a:latin typeface="Cambria Math" panose="02040503050406030204" pitchFamily="18" charset="0"/>
                                <a:ea typeface="+mn-ea"/>
                                <a:cs typeface="+mn-cs"/>
                              </a:rPr>
                              <m:t>∙</m:t>
                            </m:r>
                            <m:sSup>
                              <m:sSupPr>
                                <m:ctrlPr>
                                  <a:rPr lang="pt-BR" sz="1100" b="0" i="1">
                                    <a:solidFill>
                                      <a:schemeClr val="tx1"/>
                                    </a:solidFill>
                                    <a:effectLst/>
                                    <a:latin typeface="Cambria Math" panose="02040503050406030204" pitchFamily="18" charset="0"/>
                                    <a:ea typeface="+mn-ea"/>
                                    <a:cs typeface="+mn-cs"/>
                                  </a:rPr>
                                </m:ctrlPr>
                              </m:sSupPr>
                              <m:e>
                                <m:d>
                                  <m:dPr>
                                    <m:ctrlPr>
                                      <a:rPr lang="pt-BR" sz="1100" b="0" i="1">
                                        <a:solidFill>
                                          <a:schemeClr val="tx1"/>
                                        </a:solidFill>
                                        <a:effectLst/>
                                        <a:latin typeface="Cambria Math" panose="02040503050406030204" pitchFamily="18" charset="0"/>
                                        <a:ea typeface="+mn-ea"/>
                                        <a:cs typeface="+mn-cs"/>
                                      </a:rPr>
                                    </m:ctrlPr>
                                  </m:dPr>
                                  <m:e>
                                    <m:f>
                                      <m:fPr>
                                        <m:ctrlPr>
                                          <a:rPr lang="pt-BR" sz="1100" b="0" i="1">
                                            <a:solidFill>
                                              <a:schemeClr val="tx1"/>
                                            </a:solidFill>
                                            <a:effectLst/>
                                            <a:latin typeface="Cambria Math" panose="02040503050406030204" pitchFamily="18" charset="0"/>
                                            <a:ea typeface="+mn-ea"/>
                                            <a:cs typeface="+mn-cs"/>
                                          </a:rPr>
                                        </m:ctrlPr>
                                      </m:fPr>
                                      <m:num>
                                        <m:r>
                                          <a:rPr lang="pt-BR" sz="1100" b="0" i="1">
                                            <a:solidFill>
                                              <a:schemeClr val="tx1"/>
                                            </a:solidFill>
                                            <a:effectLst/>
                                            <a:latin typeface="Cambria Math" panose="02040503050406030204" pitchFamily="18" charset="0"/>
                                            <a:ea typeface="+mn-ea"/>
                                            <a:cs typeface="+mn-cs"/>
                                          </a:rPr>
                                          <m:t>1</m:t>
                                        </m:r>
                                      </m:num>
                                      <m:den>
                                        <m:r>
                                          <a:rPr lang="pt-BR" sz="1100" b="0" i="1">
                                            <a:solidFill>
                                              <a:schemeClr val="tx1"/>
                                            </a:solidFill>
                                            <a:effectLst/>
                                            <a:latin typeface="Cambria Math" panose="02040503050406030204" pitchFamily="18" charset="0"/>
                                            <a:ea typeface="+mn-ea"/>
                                            <a:cs typeface="+mn-cs"/>
                                          </a:rPr>
                                          <m:t>3</m:t>
                                        </m:r>
                                      </m:den>
                                    </m:f>
                                  </m:e>
                                </m:d>
                              </m:e>
                              <m:sup>
                                <m:r>
                                  <a:rPr lang="pt-BR" sz="1100" b="0" i="1">
                                    <a:solidFill>
                                      <a:schemeClr val="tx1"/>
                                    </a:solidFill>
                                    <a:effectLst/>
                                    <a:latin typeface="Cambria Math" panose="02040503050406030204" pitchFamily="18" charset="0"/>
                                    <a:ea typeface="+mn-ea"/>
                                    <a:cs typeface="+mn-cs"/>
                                  </a:rPr>
                                  <m:t>𝑝</m:t>
                                </m:r>
                              </m:sup>
                            </m:sSup>
                          </m:e>
                        </m:d>
                        <m:r>
                          <a:rPr lang="pt-BR" sz="1100" b="0" i="1">
                            <a:solidFill>
                              <a:schemeClr val="tx1"/>
                            </a:solidFill>
                            <a:effectLst/>
                            <a:latin typeface="Cambria Math" panose="02040503050406030204" pitchFamily="18" charset="0"/>
                            <a:ea typeface="+mn-ea"/>
                            <a:cs typeface="+mn-cs"/>
                          </a:rPr>
                          <m:t> </m:t>
                        </m:r>
                      </m:den>
                    </m:f>
                  </m:oMath>
                </m:oMathPara>
              </a14:m>
              <a:endParaRPr lang="pt-BR" sz="1100"/>
            </a:p>
          </xdr:txBody>
        </xdr:sp>
      </mc:Choice>
      <mc:Fallback xmlns="">
        <xdr:sp macro="" textlink="">
          <xdr:nvSpPr>
            <xdr:cNvPr id="11" name="CaixaDeTexto 10">
              <a:extLst>
                <a:ext uri="{FF2B5EF4-FFF2-40B4-BE49-F238E27FC236}">
                  <a16:creationId xmlns:a16="http://schemas.microsoft.com/office/drawing/2014/main" id="{4740D5B8-36EE-4750-8654-1E0B38F6CADD}"/>
                </a:ext>
              </a:extLst>
            </xdr:cNvPr>
            <xdr:cNvSpPr txBox="1"/>
          </xdr:nvSpPr>
          <xdr:spPr>
            <a:xfrm>
              <a:off x="957262" y="16949737"/>
              <a:ext cx="6001002" cy="504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𝑓_𝑝=  1/([𝑃_𝑚𝑎/(3</a:t>
              </a:r>
              <a:r>
                <a:rPr lang="pt-BR" sz="1100" b="0" i="0">
                  <a:latin typeface="Cambria Math" panose="02040503050406030204" pitchFamily="18" charset="0"/>
                  <a:ea typeface="Cambria Math" panose="02040503050406030204" pitchFamily="18" charset="0"/>
                </a:rPr>
                <a:t>∙𝑃_𝑚𝑎 )]</a:t>
              </a:r>
              <a:r>
                <a:rPr lang="pt-BR" sz="1100" b="0" i="0">
                  <a:latin typeface="Cambria Math" panose="02040503050406030204" pitchFamily="18" charset="0"/>
                </a:rPr>
                <a:t>+{[ 1 −(𝑃_𝑚𝑎/(3</a:t>
              </a:r>
              <a:r>
                <a:rPr lang="pt-BR" sz="1100" b="0" i="0">
                  <a:latin typeface="Cambria Math" panose="02040503050406030204" pitchFamily="18" charset="0"/>
                  <a:ea typeface="Cambria Math" panose="02040503050406030204" pitchFamily="18" charset="0"/>
                </a:rPr>
                <a:t>∙𝑃_𝑚𝑎 ))]∙(𝑃_𝑚𝑎/(3∙𝑃_𝑚𝑎 ))^𝑝 }  )</a:t>
              </a:r>
              <a:r>
                <a:rPr lang="pt-BR" sz="1100" b="0" i="0">
                  <a:latin typeface="Cambria Math" panose="02040503050406030204" pitchFamily="18" charset="0"/>
                </a:rPr>
                <a:t>= </a:t>
              </a:r>
              <a:r>
                <a:rPr lang="pt-BR" sz="1100" b="0" i="0">
                  <a:solidFill>
                    <a:schemeClr val="tx1"/>
                  </a:solidFill>
                  <a:effectLst/>
                  <a:latin typeface="Cambria Math" panose="02040503050406030204" pitchFamily="18" charset="0"/>
                  <a:ea typeface="+mn-ea"/>
                  <a:cs typeface="+mn-cs"/>
                </a:rPr>
                <a:t> 1/([1/3]+{[ 1 −(1/3)]∙(1/3)^𝑝 }  )=1/([1/3]+{[ 2/3]∙(1/3)^𝑝 }  )</a:t>
              </a:r>
              <a:endParaRPr lang="pt-BR" sz="1100"/>
            </a:p>
          </xdr:txBody>
        </xdr:sp>
      </mc:Fallback>
    </mc:AlternateContent>
    <xdr:clientData/>
  </xdr:oneCellAnchor>
  <xdr:oneCellAnchor>
    <xdr:from>
      <xdr:col>1</xdr:col>
      <xdr:colOff>438150</xdr:colOff>
      <xdr:row>6</xdr:row>
      <xdr:rowOff>0</xdr:rowOff>
    </xdr:from>
    <xdr:ext cx="568169" cy="365165"/>
    <mc:AlternateContent xmlns:mc="http://schemas.openxmlformats.org/markup-compatibility/2006" xmlns:a14="http://schemas.microsoft.com/office/drawing/2010/main">
      <mc:Choice Requires="a14">
        <xdr:sp macro="" textlink="">
          <xdr:nvSpPr>
            <xdr:cNvPr id="12" name="CaixaDeTexto 11">
              <a:extLst>
                <a:ext uri="{FF2B5EF4-FFF2-40B4-BE49-F238E27FC236}">
                  <a16:creationId xmlns:a16="http://schemas.microsoft.com/office/drawing/2014/main" id="{2CFBB505-83DA-4378-A339-8F1F8ABF5D5E}"/>
                </a:ext>
              </a:extLst>
            </xdr:cNvPr>
            <xdr:cNvSpPr txBox="1"/>
          </xdr:nvSpPr>
          <xdr:spPr>
            <a:xfrm>
              <a:off x="1247775" y="2609850"/>
              <a:ext cx="568169" cy="365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𝑝</m:t>
                        </m:r>
                      </m:e>
                      <m:sub>
                        <m:r>
                          <a:rPr lang="pt-BR" sz="1100" b="0" i="1">
                            <a:latin typeface="Cambria Math" panose="02040503050406030204" pitchFamily="18" charset="0"/>
                          </a:rPr>
                          <m:t>𝑒𝑞</m:t>
                        </m:r>
                      </m:sub>
                    </m:sSub>
                    <m:r>
                      <a:rPr lang="pt-BR" sz="1100" b="0" i="1">
                        <a:latin typeface="Cambria Math" panose="02040503050406030204" pitchFamily="18" charset="0"/>
                      </a:rPr>
                      <m:t>= </m:t>
                    </m:r>
                    <m:f>
                      <m:fPr>
                        <m:ctrlPr>
                          <a:rPr lang="pt-BR" sz="1100" b="0" i="1">
                            <a:latin typeface="Cambria Math" panose="02040503050406030204" pitchFamily="18" charset="0"/>
                          </a:rPr>
                        </m:ctrlPr>
                      </m:fPr>
                      <m:num>
                        <m:r>
                          <a:rPr lang="pt-BR" sz="1100" b="0" i="1">
                            <a:latin typeface="Cambria Math" panose="02040503050406030204" pitchFamily="18" charset="0"/>
                          </a:rPr>
                          <m:t>𝑆</m:t>
                        </m:r>
                      </m:num>
                      <m:den>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𝑝</m:t>
                            </m:r>
                          </m:sub>
                        </m:sSub>
                      </m:den>
                    </m:f>
                  </m:oMath>
                </m:oMathPara>
              </a14:m>
              <a:endParaRPr lang="pt-BR" sz="1100"/>
            </a:p>
          </xdr:txBody>
        </xdr:sp>
      </mc:Choice>
      <mc:Fallback xmlns="">
        <xdr:sp macro="" textlink="">
          <xdr:nvSpPr>
            <xdr:cNvPr id="12" name="CaixaDeTexto 11">
              <a:extLst>
                <a:ext uri="{FF2B5EF4-FFF2-40B4-BE49-F238E27FC236}">
                  <a16:creationId xmlns:a16="http://schemas.microsoft.com/office/drawing/2014/main" id="{2CFBB505-83DA-4378-A339-8F1F8ABF5D5E}"/>
                </a:ext>
              </a:extLst>
            </xdr:cNvPr>
            <xdr:cNvSpPr txBox="1"/>
          </xdr:nvSpPr>
          <xdr:spPr>
            <a:xfrm>
              <a:off x="1247775" y="2609850"/>
              <a:ext cx="568169" cy="365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𝑝_𝑒𝑞=  𝑆/𝑓_𝑝 </a:t>
              </a:r>
              <a:endParaRPr lang="pt-BR" sz="1100"/>
            </a:p>
          </xdr:txBody>
        </xdr:sp>
      </mc:Fallback>
    </mc:AlternateContent>
    <xdr:clientData/>
  </xdr:oneCellAnchor>
  <xdr:twoCellAnchor editAs="oneCell">
    <xdr:from>
      <xdr:col>0</xdr:col>
      <xdr:colOff>10</xdr:colOff>
      <xdr:row>0</xdr:row>
      <xdr:rowOff>0</xdr:rowOff>
    </xdr:from>
    <xdr:to>
      <xdr:col>4</xdr:col>
      <xdr:colOff>699727</xdr:colOff>
      <xdr:row>0</xdr:row>
      <xdr:rowOff>1620000</xdr:rowOff>
    </xdr:to>
    <xdr:pic>
      <xdr:nvPicPr>
        <xdr:cNvPr id="13" name="Imagem 12">
          <a:extLst>
            <a:ext uri="{FF2B5EF4-FFF2-40B4-BE49-F238E27FC236}">
              <a16:creationId xmlns:a16="http://schemas.microsoft.com/office/drawing/2014/main" id="{85F1191A-CBC5-42C9-91DE-8B66652527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 y="0"/>
          <a:ext cx="5081217" cy="1620000"/>
        </a:xfrm>
        <a:prstGeom prst="rect">
          <a:avLst/>
        </a:prstGeom>
      </xdr:spPr>
    </xdr:pic>
    <xdr:clientData/>
  </xdr:twoCellAnchor>
  <xdr:twoCellAnchor editAs="oneCell">
    <xdr:from>
      <xdr:col>7</xdr:col>
      <xdr:colOff>152400</xdr:colOff>
      <xdr:row>0</xdr:row>
      <xdr:rowOff>76200</xdr:rowOff>
    </xdr:from>
    <xdr:to>
      <xdr:col>8</xdr:col>
      <xdr:colOff>582835</xdr:colOff>
      <xdr:row>0</xdr:row>
      <xdr:rowOff>1697260</xdr:rowOff>
    </xdr:to>
    <xdr:pic>
      <xdr:nvPicPr>
        <xdr:cNvPr id="14" name="Imagem 13">
          <a:extLst>
            <a:ext uri="{FF2B5EF4-FFF2-40B4-BE49-F238E27FC236}">
              <a16:creationId xmlns:a16="http://schemas.microsoft.com/office/drawing/2014/main" id="{56B88695-2413-4BFD-8512-07EA9F8B60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24775" y="76200"/>
          <a:ext cx="1621060" cy="16210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256876</xdr:colOff>
      <xdr:row>0</xdr:row>
      <xdr:rowOff>1620000</xdr:rowOff>
    </xdr:to>
    <xdr:pic>
      <xdr:nvPicPr>
        <xdr:cNvPr id="2" name="Imagem 1">
          <a:extLst>
            <a:ext uri="{FF2B5EF4-FFF2-40B4-BE49-F238E27FC236}">
              <a16:creationId xmlns:a16="http://schemas.microsoft.com/office/drawing/2014/main" id="{2C96DEEC-6242-460B-A7DA-4B6D8AB994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6210000" cy="1620000"/>
        </a:xfrm>
        <a:prstGeom prst="rect">
          <a:avLst/>
        </a:prstGeom>
      </xdr:spPr>
    </xdr:pic>
    <xdr:clientData/>
  </xdr:twoCellAnchor>
  <xdr:twoCellAnchor editAs="oneCell">
    <xdr:from>
      <xdr:col>6</xdr:col>
      <xdr:colOff>381000</xdr:colOff>
      <xdr:row>0</xdr:row>
      <xdr:rowOff>104775</xdr:rowOff>
    </xdr:from>
    <xdr:to>
      <xdr:col>7</xdr:col>
      <xdr:colOff>811435</xdr:colOff>
      <xdr:row>0</xdr:row>
      <xdr:rowOff>1725835</xdr:rowOff>
    </xdr:to>
    <xdr:pic>
      <xdr:nvPicPr>
        <xdr:cNvPr id="3" name="Imagem 2">
          <a:extLst>
            <a:ext uri="{FF2B5EF4-FFF2-40B4-BE49-F238E27FC236}">
              <a16:creationId xmlns:a16="http://schemas.microsoft.com/office/drawing/2014/main" id="{1E999C4E-7082-4CD9-807C-A1ACB8FABA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24750" y="104775"/>
          <a:ext cx="1621060" cy="16210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xdr:colOff>
      <xdr:row>0</xdr:row>
      <xdr:rowOff>0</xdr:rowOff>
    </xdr:from>
    <xdr:to>
      <xdr:col>3</xdr:col>
      <xdr:colOff>1495127</xdr:colOff>
      <xdr:row>0</xdr:row>
      <xdr:rowOff>1620000</xdr:rowOff>
    </xdr:to>
    <xdr:pic>
      <xdr:nvPicPr>
        <xdr:cNvPr id="2" name="Imagem 1">
          <a:extLst>
            <a:ext uri="{FF2B5EF4-FFF2-40B4-BE49-F238E27FC236}">
              <a16:creationId xmlns:a16="http://schemas.microsoft.com/office/drawing/2014/main" id="{0F4F6E3A-CA50-471A-BCD0-9B142CEA99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 y="0"/>
          <a:ext cx="6210000" cy="1620000"/>
        </a:xfrm>
        <a:prstGeom prst="rect">
          <a:avLst/>
        </a:prstGeom>
      </xdr:spPr>
    </xdr:pic>
    <xdr:clientData/>
  </xdr:twoCellAnchor>
  <xdr:twoCellAnchor editAs="oneCell">
    <xdr:from>
      <xdr:col>4</xdr:col>
      <xdr:colOff>104775</xdr:colOff>
      <xdr:row>0</xdr:row>
      <xdr:rowOff>66675</xdr:rowOff>
    </xdr:from>
    <xdr:to>
      <xdr:col>4</xdr:col>
      <xdr:colOff>1725835</xdr:colOff>
      <xdr:row>0</xdr:row>
      <xdr:rowOff>1687735</xdr:rowOff>
    </xdr:to>
    <xdr:pic>
      <xdr:nvPicPr>
        <xdr:cNvPr id="3" name="Imagem 2">
          <a:extLst>
            <a:ext uri="{FF2B5EF4-FFF2-40B4-BE49-F238E27FC236}">
              <a16:creationId xmlns:a16="http://schemas.microsoft.com/office/drawing/2014/main" id="{9D83ECBE-31A7-4AD0-8FE2-4482C15302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91275" y="66675"/>
          <a:ext cx="1621060" cy="1621060"/>
        </a:xfrm>
        <a:prstGeom prst="rect">
          <a:avLst/>
        </a:prstGeom>
      </xdr:spPr>
    </xdr:pic>
    <xdr:clientData/>
  </xdr:twoCellAnchor>
  <xdr:oneCellAnchor>
    <xdr:from>
      <xdr:col>2</xdr:col>
      <xdr:colOff>275811</xdr:colOff>
      <xdr:row>26</xdr:row>
      <xdr:rowOff>180561</xdr:rowOff>
    </xdr:from>
    <xdr:ext cx="557524" cy="500137"/>
    <mc:AlternateContent xmlns:mc="http://schemas.openxmlformats.org/markup-compatibility/2006" xmlns:a14="http://schemas.microsoft.com/office/drawing/2010/main">
      <mc:Choice Requires="a14">
        <xdr:sp macro="" textlink="">
          <xdr:nvSpPr>
            <xdr:cNvPr id="4" name="CaixaDeTexto 3">
              <a:extLst>
                <a:ext uri="{FF2B5EF4-FFF2-40B4-BE49-F238E27FC236}">
                  <a16:creationId xmlns:a16="http://schemas.microsoft.com/office/drawing/2014/main" id="{72CA221D-E792-41B4-A7A7-74C85DD50D17}"/>
                </a:ext>
              </a:extLst>
            </xdr:cNvPr>
            <xdr:cNvSpPr txBox="1"/>
          </xdr:nvSpPr>
          <xdr:spPr>
            <a:xfrm>
              <a:off x="3419061" y="8019636"/>
              <a:ext cx="557524" cy="500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𝑡</m:t>
                        </m:r>
                      </m:sub>
                    </m:sSub>
                    <m:r>
                      <a:rPr lang="pt-BR" sz="1100" b="0" i="1">
                        <a:latin typeface="Cambria Math" panose="02040503050406030204" pitchFamily="18" charset="0"/>
                      </a:rPr>
                      <m:t>= </m:t>
                    </m:r>
                    <m:rad>
                      <m:radPr>
                        <m:ctrlPr>
                          <a:rPr lang="pt-BR" sz="1100" b="0" i="1">
                            <a:latin typeface="Cambria Math" panose="02040503050406030204" pitchFamily="18" charset="0"/>
                          </a:rPr>
                        </m:ctrlPr>
                      </m:radPr>
                      <m:deg>
                        <m:r>
                          <m:rPr>
                            <m:brk m:alnAt="7"/>
                          </m:rPr>
                          <a:rPr lang="pt-BR" sz="1100" b="0" i="1">
                            <a:latin typeface="Cambria Math" panose="02040503050406030204" pitchFamily="18" charset="0"/>
                          </a:rPr>
                          <m:t>4</m:t>
                        </m:r>
                      </m:deg>
                      <m:e>
                        <m:f>
                          <m:fPr>
                            <m:ctrlPr>
                              <a:rPr lang="pt-BR" sz="1100" b="0" i="1">
                                <a:latin typeface="Cambria Math" panose="02040503050406030204" pitchFamily="18" charset="0"/>
                              </a:rPr>
                            </m:ctrlPr>
                          </m:fPr>
                          <m:num>
                            <m:r>
                              <a:rPr lang="pt-BR" sz="1100" b="0" i="1">
                                <a:latin typeface="Cambria Math" panose="02040503050406030204" pitchFamily="18" charset="0"/>
                              </a:rPr>
                              <m:t>1</m:t>
                            </m:r>
                          </m:num>
                          <m:den>
                            <m:r>
                              <a:rPr lang="pt-BR" sz="1100" b="0" i="1">
                                <a:latin typeface="Cambria Math" panose="02040503050406030204" pitchFamily="18" charset="0"/>
                              </a:rPr>
                              <m:t>2</m:t>
                            </m:r>
                          </m:den>
                        </m:f>
                      </m:e>
                    </m:rad>
                  </m:oMath>
                </m:oMathPara>
              </a14:m>
              <a:endParaRPr lang="pt-BR" sz="1100"/>
            </a:p>
          </xdr:txBody>
        </xdr:sp>
      </mc:Choice>
      <mc:Fallback xmlns="">
        <xdr:sp macro="" textlink="">
          <xdr:nvSpPr>
            <xdr:cNvPr id="4" name="CaixaDeTexto 3">
              <a:extLst>
                <a:ext uri="{FF2B5EF4-FFF2-40B4-BE49-F238E27FC236}">
                  <a16:creationId xmlns:a16="http://schemas.microsoft.com/office/drawing/2014/main" id="{72CA221D-E792-41B4-A7A7-74C85DD50D17}"/>
                </a:ext>
              </a:extLst>
            </xdr:cNvPr>
            <xdr:cNvSpPr txBox="1"/>
          </xdr:nvSpPr>
          <xdr:spPr>
            <a:xfrm>
              <a:off x="3419061" y="8019636"/>
              <a:ext cx="557524" cy="500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𝑓_𝑡= ∜(1/2)</a:t>
              </a:r>
              <a:endParaRPr lang="pt-BR" sz="1100"/>
            </a:p>
          </xdr:txBody>
        </xdr:sp>
      </mc:Fallback>
    </mc:AlternateContent>
    <xdr:clientData/>
  </xdr:oneCellAnchor>
  <xdr:oneCellAnchor>
    <xdr:from>
      <xdr:col>2</xdr:col>
      <xdr:colOff>275811</xdr:colOff>
      <xdr:row>29</xdr:row>
      <xdr:rowOff>6626</xdr:rowOff>
    </xdr:from>
    <xdr:ext cx="542328" cy="195759"/>
    <mc:AlternateContent xmlns:mc="http://schemas.openxmlformats.org/markup-compatibility/2006" xmlns:a14="http://schemas.microsoft.com/office/drawing/2010/main">
      <mc:Choice Requires="a14">
        <xdr:sp macro="" textlink="">
          <xdr:nvSpPr>
            <xdr:cNvPr id="5" name="CaixaDeTexto 4">
              <a:extLst>
                <a:ext uri="{FF2B5EF4-FFF2-40B4-BE49-F238E27FC236}">
                  <a16:creationId xmlns:a16="http://schemas.microsoft.com/office/drawing/2014/main" id="{3F5630E0-E3CB-428F-B086-E239264847DF}"/>
                </a:ext>
              </a:extLst>
            </xdr:cNvPr>
            <xdr:cNvSpPr txBox="1"/>
          </xdr:nvSpPr>
          <xdr:spPr>
            <a:xfrm>
              <a:off x="3419061" y="8588651"/>
              <a:ext cx="542328" cy="1957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100" b="0" i="1">
                            <a:latin typeface="Cambria Math" panose="02040503050406030204" pitchFamily="18" charset="0"/>
                          </a:rPr>
                        </m:ctrlPr>
                      </m:sSubPr>
                      <m:e>
                        <m:r>
                          <a:rPr lang="pt-BR" sz="1100" b="0" i="1">
                            <a:latin typeface="Cambria Math" panose="02040503050406030204" pitchFamily="18" charset="0"/>
                          </a:rPr>
                          <m:t>𝑓</m:t>
                        </m:r>
                      </m:e>
                      <m:sub>
                        <m:r>
                          <a:rPr lang="pt-BR" sz="1100" b="0" i="1">
                            <a:latin typeface="Cambria Math" panose="02040503050406030204" pitchFamily="18" charset="0"/>
                          </a:rPr>
                          <m:t>𝑡</m:t>
                        </m:r>
                      </m:sub>
                    </m:sSub>
                    <m:r>
                      <a:rPr lang="pt-BR" sz="1100" b="0" i="1">
                        <a:latin typeface="Cambria Math" panose="02040503050406030204" pitchFamily="18" charset="0"/>
                      </a:rPr>
                      <m:t>= </m:t>
                    </m:r>
                    <m:rad>
                      <m:radPr>
                        <m:ctrlPr>
                          <a:rPr lang="pt-BR" sz="1100" b="0" i="1">
                            <a:latin typeface="Cambria Math" panose="02040503050406030204" pitchFamily="18" charset="0"/>
                          </a:rPr>
                        </m:ctrlPr>
                      </m:radPr>
                      <m:deg>
                        <m:r>
                          <m:rPr>
                            <m:brk m:alnAt="7"/>
                          </m:rPr>
                          <a:rPr lang="pt-BR" sz="1100" b="0" i="1">
                            <a:latin typeface="Cambria Math" panose="02040503050406030204" pitchFamily="18" charset="0"/>
                          </a:rPr>
                          <m:t>4</m:t>
                        </m:r>
                      </m:deg>
                      <m:e>
                        <m:r>
                          <a:rPr lang="pt-BR" sz="1100" b="0" i="1">
                            <a:latin typeface="Cambria Math" panose="02040503050406030204" pitchFamily="18" charset="0"/>
                          </a:rPr>
                          <m:t>2</m:t>
                        </m:r>
                      </m:e>
                    </m:rad>
                  </m:oMath>
                </m:oMathPara>
              </a14:m>
              <a:endParaRPr lang="pt-BR" sz="1100"/>
            </a:p>
          </xdr:txBody>
        </xdr:sp>
      </mc:Choice>
      <mc:Fallback xmlns="">
        <xdr:sp macro="" textlink="">
          <xdr:nvSpPr>
            <xdr:cNvPr id="5" name="CaixaDeTexto 4">
              <a:extLst>
                <a:ext uri="{FF2B5EF4-FFF2-40B4-BE49-F238E27FC236}">
                  <a16:creationId xmlns:a16="http://schemas.microsoft.com/office/drawing/2014/main" id="{3F5630E0-E3CB-428F-B086-E239264847DF}"/>
                </a:ext>
              </a:extLst>
            </xdr:cNvPr>
            <xdr:cNvSpPr txBox="1"/>
          </xdr:nvSpPr>
          <xdr:spPr>
            <a:xfrm>
              <a:off x="3419061" y="8588651"/>
              <a:ext cx="542328" cy="1957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100" b="0" i="0">
                  <a:latin typeface="Cambria Math" panose="02040503050406030204" pitchFamily="18" charset="0"/>
                </a:rPr>
                <a:t>𝑓_𝑡= ∜2</a:t>
              </a:r>
              <a:endParaRPr lang="pt-BR" sz="1100"/>
            </a:p>
          </xdr:txBody>
        </xdr:sp>
      </mc:Fallback>
    </mc:AlternateContent>
    <xdr:clientData/>
  </xdr:oneCellAnchor>
  <xdr:twoCellAnchor editAs="oneCell">
    <xdr:from>
      <xdr:col>0</xdr:col>
      <xdr:colOff>0</xdr:colOff>
      <xdr:row>8</xdr:row>
      <xdr:rowOff>0</xdr:rowOff>
    </xdr:from>
    <xdr:to>
      <xdr:col>0</xdr:col>
      <xdr:colOff>600075</xdr:colOff>
      <xdr:row>9</xdr:row>
      <xdr:rowOff>133350</xdr:rowOff>
    </xdr:to>
    <xdr:pic>
      <xdr:nvPicPr>
        <xdr:cNvPr id="6" name="Imagem 5" descr="  \\  f_t = \sqrt[4]{\dfrac{a}{r}}  ">
          <a:extLst>
            <a:ext uri="{FF2B5EF4-FFF2-40B4-BE49-F238E27FC236}">
              <a16:creationId xmlns:a16="http://schemas.microsoft.com/office/drawing/2014/main" id="{1CBDC361-474B-4557-836B-12A4462348E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381375"/>
          <a:ext cx="6000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4</xdr:col>
      <xdr:colOff>171450</xdr:colOff>
      <xdr:row>9</xdr:row>
      <xdr:rowOff>47625</xdr:rowOff>
    </xdr:to>
    <xdr:pic>
      <xdr:nvPicPr>
        <xdr:cNvPr id="7" name="Imagem 6" descr="  o\ fator\ de\ testada\ somente\ é\ aplicado\ dentro\ dos\ limites\ \dfrac{r}{2} &lt; a &lt; 2 \cdot r  \\  ">
          <a:extLst>
            <a:ext uri="{FF2B5EF4-FFF2-40B4-BE49-F238E27FC236}">
              <a16:creationId xmlns:a16="http://schemas.microsoft.com/office/drawing/2014/main" id="{5B614D7A-098D-4877-8C96-67BD128B675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71625" y="3381375"/>
          <a:ext cx="4886325"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oneCellAnchor>
    <xdr:from>
      <xdr:col>3</xdr:col>
      <xdr:colOff>1185862</xdr:colOff>
      <xdr:row>7</xdr:row>
      <xdr:rowOff>166687</xdr:rowOff>
    </xdr:from>
    <xdr:ext cx="1220911" cy="219163"/>
    <mc:AlternateContent xmlns:mc="http://schemas.openxmlformats.org/markup-compatibility/2006" xmlns:a14="http://schemas.microsoft.com/office/drawing/2010/main">
      <mc:Choice Requires="a14">
        <xdr:sp macro="" textlink="">
          <xdr:nvSpPr>
            <xdr:cNvPr id="2" name="CaixaDeTexto 1">
              <a:extLst>
                <a:ext uri="{FF2B5EF4-FFF2-40B4-BE49-F238E27FC236}">
                  <a16:creationId xmlns:a16="http://schemas.microsoft.com/office/drawing/2014/main" id="{4503124F-FB26-4319-B169-2D6DC1F2FD9F}"/>
                </a:ext>
              </a:extLst>
            </xdr:cNvPr>
            <xdr:cNvSpPr txBox="1"/>
          </xdr:nvSpPr>
          <xdr:spPr>
            <a:xfrm>
              <a:off x="7424737" y="3043237"/>
              <a:ext cx="1220911"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400" b="0" i="1">
                            <a:latin typeface="Cambria Math" panose="02040503050406030204" pitchFamily="18" charset="0"/>
                          </a:rPr>
                        </m:ctrlPr>
                      </m:sSubPr>
                      <m:e>
                        <m:r>
                          <a:rPr lang="pt-BR" sz="1400" b="0" i="1">
                            <a:latin typeface="Cambria Math" panose="02040503050406030204" pitchFamily="18" charset="0"/>
                          </a:rPr>
                          <m:t>𝑓</m:t>
                        </m:r>
                      </m:e>
                      <m:sub>
                        <m:r>
                          <a:rPr lang="pt-BR" sz="1400" b="0" i="1">
                            <a:latin typeface="Cambria Math" panose="02040503050406030204" pitchFamily="18" charset="0"/>
                          </a:rPr>
                          <m:t>𝑖𝑛𝑐</m:t>
                        </m:r>
                      </m:sub>
                    </m:sSub>
                    <m:r>
                      <a:rPr lang="pt-BR" sz="1400" b="0" i="1">
                        <a:latin typeface="Cambria Math" panose="02040503050406030204" pitchFamily="18" charset="0"/>
                      </a:rPr>
                      <m:t>=1+</m:t>
                    </m:r>
                    <m:sSub>
                      <m:sSubPr>
                        <m:ctrlPr>
                          <a:rPr lang="pt-BR" sz="1400" b="0" i="1">
                            <a:latin typeface="Cambria Math" panose="02040503050406030204" pitchFamily="18" charset="0"/>
                          </a:rPr>
                        </m:ctrlPr>
                      </m:sSubPr>
                      <m:e>
                        <m:r>
                          <a:rPr lang="pt-BR" sz="1400" b="0" i="1">
                            <a:latin typeface="Cambria Math" panose="02040503050406030204" pitchFamily="18" charset="0"/>
                          </a:rPr>
                          <m:t>𝑘</m:t>
                        </m:r>
                      </m:e>
                      <m:sub>
                        <m:r>
                          <a:rPr lang="pt-BR" sz="1400" b="0" i="1">
                            <a:latin typeface="Cambria Math" panose="02040503050406030204" pitchFamily="18" charset="0"/>
                          </a:rPr>
                          <m:t>𝑖𝑛𝑐</m:t>
                        </m:r>
                      </m:sub>
                    </m:sSub>
                  </m:oMath>
                </m:oMathPara>
              </a14:m>
              <a:endParaRPr lang="pt-BR" sz="1400" b="0"/>
            </a:p>
          </xdr:txBody>
        </xdr:sp>
      </mc:Choice>
      <mc:Fallback xmlns="">
        <xdr:sp macro="" textlink="">
          <xdr:nvSpPr>
            <xdr:cNvPr id="2" name="CaixaDeTexto 1">
              <a:extLst>
                <a:ext uri="{FF2B5EF4-FFF2-40B4-BE49-F238E27FC236}">
                  <a16:creationId xmlns:a16="http://schemas.microsoft.com/office/drawing/2014/main" id="{4503124F-FB26-4319-B169-2D6DC1F2FD9F}"/>
                </a:ext>
              </a:extLst>
            </xdr:cNvPr>
            <xdr:cNvSpPr txBox="1"/>
          </xdr:nvSpPr>
          <xdr:spPr>
            <a:xfrm>
              <a:off x="7424737" y="3043237"/>
              <a:ext cx="1220911"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400" b="0" i="0">
                  <a:latin typeface="Cambria Math" panose="02040503050406030204" pitchFamily="18" charset="0"/>
                </a:rPr>
                <a:t>𝑓_𝑖𝑛𝑐=1+𝑘_𝑖𝑛𝑐</a:t>
              </a:r>
              <a:endParaRPr lang="pt-BR" sz="1400" b="0"/>
            </a:p>
          </xdr:txBody>
        </xdr:sp>
      </mc:Fallback>
    </mc:AlternateContent>
    <xdr:clientData/>
  </xdr:oneCellAnchor>
  <xdr:oneCellAnchor>
    <xdr:from>
      <xdr:col>3</xdr:col>
      <xdr:colOff>1185862</xdr:colOff>
      <xdr:row>8</xdr:row>
      <xdr:rowOff>233362</xdr:rowOff>
    </xdr:from>
    <xdr:ext cx="1085105" cy="219163"/>
    <mc:AlternateContent xmlns:mc="http://schemas.openxmlformats.org/markup-compatibility/2006" xmlns:a14="http://schemas.microsoft.com/office/drawing/2010/main">
      <mc:Choice Requires="a14">
        <xdr:sp macro="" textlink="">
          <xdr:nvSpPr>
            <xdr:cNvPr id="3" name="CaixaDeTexto 2">
              <a:extLst>
                <a:ext uri="{FF2B5EF4-FFF2-40B4-BE49-F238E27FC236}">
                  <a16:creationId xmlns:a16="http://schemas.microsoft.com/office/drawing/2014/main" id="{F9D690B6-D18B-44AB-8BF4-71D67B94B397}"/>
                </a:ext>
              </a:extLst>
            </xdr:cNvPr>
            <xdr:cNvSpPr txBox="1"/>
          </xdr:nvSpPr>
          <xdr:spPr>
            <a:xfrm>
              <a:off x="7424737" y="3357562"/>
              <a:ext cx="108510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400" b="0" i="1">
                            <a:latin typeface="Cambria Math" panose="02040503050406030204" pitchFamily="18" charset="0"/>
                          </a:rPr>
                        </m:ctrlPr>
                      </m:sSubPr>
                      <m:e>
                        <m:r>
                          <a:rPr lang="pt-BR" sz="1400" b="0" i="1">
                            <a:latin typeface="Cambria Math" panose="02040503050406030204" pitchFamily="18" charset="0"/>
                          </a:rPr>
                          <m:t>𝑘</m:t>
                        </m:r>
                      </m:e>
                      <m:sub>
                        <m:r>
                          <a:rPr lang="pt-BR" sz="1400" b="0" i="1">
                            <a:latin typeface="Cambria Math" panose="02040503050406030204" pitchFamily="18" charset="0"/>
                          </a:rPr>
                          <m:t>𝑖𝑛𝑐</m:t>
                        </m:r>
                      </m:sub>
                    </m:sSub>
                    <m:r>
                      <a:rPr lang="pt-BR" sz="1400" b="0" i="1">
                        <a:latin typeface="Cambria Math" panose="02040503050406030204" pitchFamily="18" charset="0"/>
                      </a:rPr>
                      <m:t>=−</m:t>
                    </m:r>
                    <m:sSub>
                      <m:sSubPr>
                        <m:ctrlPr>
                          <a:rPr lang="pt-BR" sz="1400" b="0" i="1">
                            <a:latin typeface="Cambria Math" panose="02040503050406030204" pitchFamily="18" charset="0"/>
                          </a:rPr>
                        </m:ctrlPr>
                      </m:sSubPr>
                      <m:e>
                        <m:r>
                          <a:rPr lang="pt-BR" sz="1400" b="0" i="1">
                            <a:latin typeface="Cambria Math" panose="02040503050406030204" pitchFamily="18" charset="0"/>
                          </a:rPr>
                          <m:t>%</m:t>
                        </m:r>
                      </m:e>
                      <m:sub>
                        <m:r>
                          <a:rPr lang="pt-BR" sz="1400" b="0" i="1">
                            <a:latin typeface="Cambria Math" panose="02040503050406030204" pitchFamily="18" charset="0"/>
                          </a:rPr>
                          <m:t>𝑖𝑛𝑐</m:t>
                        </m:r>
                      </m:sub>
                    </m:sSub>
                  </m:oMath>
                </m:oMathPara>
              </a14:m>
              <a:endParaRPr lang="pt-BR" sz="1400" b="0"/>
            </a:p>
          </xdr:txBody>
        </xdr:sp>
      </mc:Choice>
      <mc:Fallback xmlns="">
        <xdr:sp macro="" textlink="">
          <xdr:nvSpPr>
            <xdr:cNvPr id="3" name="CaixaDeTexto 2">
              <a:extLst>
                <a:ext uri="{FF2B5EF4-FFF2-40B4-BE49-F238E27FC236}">
                  <a16:creationId xmlns:a16="http://schemas.microsoft.com/office/drawing/2014/main" id="{F9D690B6-D18B-44AB-8BF4-71D67B94B397}"/>
                </a:ext>
              </a:extLst>
            </xdr:cNvPr>
            <xdr:cNvSpPr txBox="1"/>
          </xdr:nvSpPr>
          <xdr:spPr>
            <a:xfrm>
              <a:off x="7424737" y="3357562"/>
              <a:ext cx="108510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400" b="0" i="0">
                  <a:latin typeface="Cambria Math" panose="02040503050406030204" pitchFamily="18" charset="0"/>
                </a:rPr>
                <a:t>𝑘_𝑖𝑛𝑐=−%_𝑖𝑛𝑐</a:t>
              </a:r>
              <a:endParaRPr lang="pt-BR" sz="1400" b="0"/>
            </a:p>
          </xdr:txBody>
        </xdr:sp>
      </mc:Fallback>
    </mc:AlternateContent>
    <xdr:clientData/>
  </xdr:oneCellAnchor>
  <xdr:oneCellAnchor>
    <xdr:from>
      <xdr:col>3</xdr:col>
      <xdr:colOff>1185862</xdr:colOff>
      <xdr:row>15</xdr:row>
      <xdr:rowOff>214312</xdr:rowOff>
    </xdr:from>
    <xdr:ext cx="1311385" cy="219163"/>
    <mc:AlternateContent xmlns:mc="http://schemas.openxmlformats.org/markup-compatibility/2006" xmlns:a14="http://schemas.microsoft.com/office/drawing/2010/main">
      <mc:Choice Requires="a14">
        <xdr:sp macro="" textlink="">
          <xdr:nvSpPr>
            <xdr:cNvPr id="4" name="CaixaDeTexto 3">
              <a:extLst>
                <a:ext uri="{FF2B5EF4-FFF2-40B4-BE49-F238E27FC236}">
                  <a16:creationId xmlns:a16="http://schemas.microsoft.com/office/drawing/2014/main" id="{B8B3B129-C6F9-497C-9DF3-A3E887A7D7B1}"/>
                </a:ext>
              </a:extLst>
            </xdr:cNvPr>
            <xdr:cNvSpPr txBox="1"/>
          </xdr:nvSpPr>
          <xdr:spPr>
            <a:xfrm>
              <a:off x="7424737" y="5072062"/>
              <a:ext cx="131138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400" b="0" i="1">
                            <a:latin typeface="Cambria Math" panose="02040503050406030204" pitchFamily="18" charset="0"/>
                          </a:rPr>
                        </m:ctrlPr>
                      </m:sSubPr>
                      <m:e>
                        <m:r>
                          <a:rPr lang="pt-BR" sz="1400" b="0" i="1">
                            <a:latin typeface="Cambria Math" panose="02040503050406030204" pitchFamily="18" charset="0"/>
                          </a:rPr>
                          <m:t>𝑓</m:t>
                        </m:r>
                      </m:e>
                      <m:sub>
                        <m:r>
                          <a:rPr lang="pt-BR" sz="1400" b="0" i="1">
                            <a:latin typeface="Cambria Math" panose="02040503050406030204" pitchFamily="18" charset="0"/>
                          </a:rPr>
                          <m:t>𝑖𝑛𝑐</m:t>
                        </m:r>
                      </m:sub>
                    </m:sSub>
                    <m:r>
                      <a:rPr lang="pt-BR" sz="1400" b="0" i="1">
                        <a:latin typeface="Cambria Math" panose="02040503050406030204" pitchFamily="18" charset="0"/>
                      </a:rPr>
                      <m:t>=1,1+</m:t>
                    </m:r>
                    <m:sSub>
                      <m:sSubPr>
                        <m:ctrlPr>
                          <a:rPr lang="pt-BR" sz="1400" b="0" i="1">
                            <a:latin typeface="Cambria Math" panose="02040503050406030204" pitchFamily="18" charset="0"/>
                          </a:rPr>
                        </m:ctrlPr>
                      </m:sSubPr>
                      <m:e>
                        <m:r>
                          <a:rPr lang="pt-BR" sz="1400" b="0" i="1">
                            <a:latin typeface="Cambria Math" panose="02040503050406030204" pitchFamily="18" charset="0"/>
                          </a:rPr>
                          <m:t>𝑘</m:t>
                        </m:r>
                      </m:e>
                      <m:sub>
                        <m:r>
                          <a:rPr lang="pt-BR" sz="1400" b="0" i="1">
                            <a:latin typeface="Cambria Math" panose="02040503050406030204" pitchFamily="18" charset="0"/>
                          </a:rPr>
                          <m:t>𝑖𝑛𝑐</m:t>
                        </m:r>
                      </m:sub>
                    </m:sSub>
                  </m:oMath>
                </m:oMathPara>
              </a14:m>
              <a:endParaRPr lang="pt-BR" sz="1400" b="0"/>
            </a:p>
          </xdr:txBody>
        </xdr:sp>
      </mc:Choice>
      <mc:Fallback xmlns="">
        <xdr:sp macro="" textlink="">
          <xdr:nvSpPr>
            <xdr:cNvPr id="4" name="CaixaDeTexto 3">
              <a:extLst>
                <a:ext uri="{FF2B5EF4-FFF2-40B4-BE49-F238E27FC236}">
                  <a16:creationId xmlns:a16="http://schemas.microsoft.com/office/drawing/2014/main" id="{B8B3B129-C6F9-497C-9DF3-A3E887A7D7B1}"/>
                </a:ext>
              </a:extLst>
            </xdr:cNvPr>
            <xdr:cNvSpPr txBox="1"/>
          </xdr:nvSpPr>
          <xdr:spPr>
            <a:xfrm>
              <a:off x="7424737" y="5072062"/>
              <a:ext cx="131138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400" b="0" i="0">
                  <a:latin typeface="Cambria Math" panose="02040503050406030204" pitchFamily="18" charset="0"/>
                </a:rPr>
                <a:t>𝑓_𝑖𝑛𝑐=1,1+𝑘_𝑖𝑛𝑐</a:t>
              </a:r>
              <a:endParaRPr lang="pt-BR" sz="1400" b="0"/>
            </a:p>
          </xdr:txBody>
        </xdr:sp>
      </mc:Fallback>
    </mc:AlternateContent>
    <xdr:clientData/>
  </xdr:oneCellAnchor>
  <xdr:oneCellAnchor>
    <xdr:from>
      <xdr:col>3</xdr:col>
      <xdr:colOff>1185862</xdr:colOff>
      <xdr:row>17</xdr:row>
      <xdr:rowOff>80962</xdr:rowOff>
    </xdr:from>
    <xdr:ext cx="1085105" cy="219163"/>
    <mc:AlternateContent xmlns:mc="http://schemas.openxmlformats.org/markup-compatibility/2006" xmlns:a14="http://schemas.microsoft.com/office/drawing/2010/main">
      <mc:Choice Requires="a14">
        <xdr:sp macro="" textlink="">
          <xdr:nvSpPr>
            <xdr:cNvPr id="5" name="CaixaDeTexto 4">
              <a:extLst>
                <a:ext uri="{FF2B5EF4-FFF2-40B4-BE49-F238E27FC236}">
                  <a16:creationId xmlns:a16="http://schemas.microsoft.com/office/drawing/2014/main" id="{5FC8FBEA-BE7E-415B-8749-815CC0DA3A10}"/>
                </a:ext>
              </a:extLst>
            </xdr:cNvPr>
            <xdr:cNvSpPr txBox="1"/>
          </xdr:nvSpPr>
          <xdr:spPr>
            <a:xfrm>
              <a:off x="7424737" y="5434012"/>
              <a:ext cx="108510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pt-BR" sz="1400" b="0" i="1">
                            <a:latin typeface="Cambria Math" panose="02040503050406030204" pitchFamily="18" charset="0"/>
                          </a:rPr>
                        </m:ctrlPr>
                      </m:sSubPr>
                      <m:e>
                        <m:r>
                          <a:rPr lang="pt-BR" sz="1400" b="0" i="1">
                            <a:latin typeface="Cambria Math" panose="02040503050406030204" pitchFamily="18" charset="0"/>
                          </a:rPr>
                          <m:t>𝑘</m:t>
                        </m:r>
                      </m:e>
                      <m:sub>
                        <m:r>
                          <a:rPr lang="pt-BR" sz="1400" b="0" i="1">
                            <a:latin typeface="Cambria Math" panose="02040503050406030204" pitchFamily="18" charset="0"/>
                          </a:rPr>
                          <m:t>𝑖𝑛𝑐</m:t>
                        </m:r>
                      </m:sub>
                    </m:sSub>
                    <m:r>
                      <a:rPr lang="pt-BR" sz="1400" b="0" i="1">
                        <a:latin typeface="Cambria Math" panose="02040503050406030204" pitchFamily="18" charset="0"/>
                      </a:rPr>
                      <m:t>=−</m:t>
                    </m:r>
                    <m:sSub>
                      <m:sSubPr>
                        <m:ctrlPr>
                          <a:rPr lang="pt-BR" sz="1400" b="0" i="1">
                            <a:latin typeface="Cambria Math" panose="02040503050406030204" pitchFamily="18" charset="0"/>
                          </a:rPr>
                        </m:ctrlPr>
                      </m:sSubPr>
                      <m:e>
                        <m:r>
                          <a:rPr lang="pt-BR" sz="1400" b="0" i="1">
                            <a:latin typeface="Cambria Math" panose="02040503050406030204" pitchFamily="18" charset="0"/>
                          </a:rPr>
                          <m:t>%</m:t>
                        </m:r>
                      </m:e>
                      <m:sub>
                        <m:r>
                          <a:rPr lang="pt-BR" sz="1400" b="0" i="1">
                            <a:latin typeface="Cambria Math" panose="02040503050406030204" pitchFamily="18" charset="0"/>
                          </a:rPr>
                          <m:t>𝑖𝑛𝑐</m:t>
                        </m:r>
                      </m:sub>
                    </m:sSub>
                  </m:oMath>
                </m:oMathPara>
              </a14:m>
              <a:endParaRPr lang="pt-BR" sz="1400" b="0"/>
            </a:p>
          </xdr:txBody>
        </xdr:sp>
      </mc:Choice>
      <mc:Fallback xmlns="">
        <xdr:sp macro="" textlink="">
          <xdr:nvSpPr>
            <xdr:cNvPr id="5" name="CaixaDeTexto 4">
              <a:extLst>
                <a:ext uri="{FF2B5EF4-FFF2-40B4-BE49-F238E27FC236}">
                  <a16:creationId xmlns:a16="http://schemas.microsoft.com/office/drawing/2014/main" id="{5FC8FBEA-BE7E-415B-8749-815CC0DA3A10}"/>
                </a:ext>
              </a:extLst>
            </xdr:cNvPr>
            <xdr:cNvSpPr txBox="1"/>
          </xdr:nvSpPr>
          <xdr:spPr>
            <a:xfrm>
              <a:off x="7424737" y="5434012"/>
              <a:ext cx="1085105"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1400" b="0" i="0">
                  <a:latin typeface="Cambria Math" panose="02040503050406030204" pitchFamily="18" charset="0"/>
                </a:rPr>
                <a:t>𝑘_𝑖𝑛𝑐=−%_𝑖𝑛𝑐</a:t>
              </a:r>
              <a:endParaRPr lang="pt-BR" sz="1400" b="0"/>
            </a:p>
          </xdr:txBody>
        </xdr:sp>
      </mc:Fallback>
    </mc:AlternateContent>
    <xdr:clientData/>
  </xdr:oneCellAnchor>
  <xdr:twoCellAnchor editAs="oneCell">
    <xdr:from>
      <xdr:col>0</xdr:col>
      <xdr:colOff>42</xdr:colOff>
      <xdr:row>0</xdr:row>
      <xdr:rowOff>0</xdr:rowOff>
    </xdr:from>
    <xdr:to>
      <xdr:col>2</xdr:col>
      <xdr:colOff>1303799</xdr:colOff>
      <xdr:row>0</xdr:row>
      <xdr:rowOff>1440000</xdr:rowOff>
    </xdr:to>
    <xdr:pic>
      <xdr:nvPicPr>
        <xdr:cNvPr id="6" name="Imagem 5">
          <a:extLst>
            <a:ext uri="{FF2B5EF4-FFF2-40B4-BE49-F238E27FC236}">
              <a16:creationId xmlns:a16="http://schemas.microsoft.com/office/drawing/2014/main" id="{3212CC95-A35C-496C-9F98-B048A33F51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 y="0"/>
          <a:ext cx="5971007" cy="1440000"/>
        </a:xfrm>
        <a:prstGeom prst="rect">
          <a:avLst/>
        </a:prstGeom>
      </xdr:spPr>
    </xdr:pic>
    <xdr:clientData/>
  </xdr:twoCellAnchor>
  <xdr:twoCellAnchor editAs="oneCell">
    <xdr:from>
      <xdr:col>3</xdr:col>
      <xdr:colOff>781050</xdr:colOff>
      <xdr:row>0</xdr:row>
      <xdr:rowOff>123825</xdr:rowOff>
    </xdr:from>
    <xdr:to>
      <xdr:col>4</xdr:col>
      <xdr:colOff>830485</xdr:colOff>
      <xdr:row>0</xdr:row>
      <xdr:rowOff>1744885</xdr:rowOff>
    </xdr:to>
    <xdr:pic>
      <xdr:nvPicPr>
        <xdr:cNvPr id="7" name="Imagem 6">
          <a:extLst>
            <a:ext uri="{FF2B5EF4-FFF2-40B4-BE49-F238E27FC236}">
              <a16:creationId xmlns:a16="http://schemas.microsoft.com/office/drawing/2014/main" id="{635872D7-6E9A-4538-B519-7DA25C99CD5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19925" y="123825"/>
          <a:ext cx="1621060" cy="16210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25</xdr:colOff>
      <xdr:row>0</xdr:row>
      <xdr:rowOff>0</xdr:rowOff>
    </xdr:from>
    <xdr:to>
      <xdr:col>0</xdr:col>
      <xdr:colOff>6210025</xdr:colOff>
      <xdr:row>0</xdr:row>
      <xdr:rowOff>1620000</xdr:rowOff>
    </xdr:to>
    <xdr:pic>
      <xdr:nvPicPr>
        <xdr:cNvPr id="2" name="Imagem 1">
          <a:extLst>
            <a:ext uri="{FF2B5EF4-FFF2-40B4-BE49-F238E27FC236}">
              <a16:creationId xmlns:a16="http://schemas.microsoft.com/office/drawing/2014/main" id="{93DA6AAF-C381-4B9D-B831-58E2EEB92E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 y="0"/>
          <a:ext cx="6210000" cy="1620000"/>
        </a:xfrm>
        <a:prstGeom prst="rect">
          <a:avLst/>
        </a:prstGeom>
      </xdr:spPr>
    </xdr:pic>
    <xdr:clientData/>
  </xdr:twoCellAnchor>
  <xdr:twoCellAnchor editAs="oneCell">
    <xdr:from>
      <xdr:col>1</xdr:col>
      <xdr:colOff>190500</xdr:colOff>
      <xdr:row>0</xdr:row>
      <xdr:rowOff>95250</xdr:rowOff>
    </xdr:from>
    <xdr:to>
      <xdr:col>1</xdr:col>
      <xdr:colOff>1811560</xdr:colOff>
      <xdr:row>0</xdr:row>
      <xdr:rowOff>1716310</xdr:rowOff>
    </xdr:to>
    <xdr:pic>
      <xdr:nvPicPr>
        <xdr:cNvPr id="3" name="Imagem 2">
          <a:extLst>
            <a:ext uri="{FF2B5EF4-FFF2-40B4-BE49-F238E27FC236}">
              <a16:creationId xmlns:a16="http://schemas.microsoft.com/office/drawing/2014/main" id="{9C002C12-8968-4288-9393-DCDCE40B6D2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8125" y="95250"/>
          <a:ext cx="1621060" cy="16210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31</xdr:colOff>
      <xdr:row>0</xdr:row>
      <xdr:rowOff>0</xdr:rowOff>
    </xdr:from>
    <xdr:to>
      <xdr:col>5</xdr:col>
      <xdr:colOff>256906</xdr:colOff>
      <xdr:row>0</xdr:row>
      <xdr:rowOff>1620000</xdr:rowOff>
    </xdr:to>
    <xdr:pic>
      <xdr:nvPicPr>
        <xdr:cNvPr id="2" name="Imagem 1">
          <a:extLst>
            <a:ext uri="{FF2B5EF4-FFF2-40B4-BE49-F238E27FC236}">
              <a16:creationId xmlns:a16="http://schemas.microsoft.com/office/drawing/2014/main" id="{256FDC5B-6244-4907-B6B2-D7FA738664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 y="0"/>
          <a:ext cx="6210000" cy="1620000"/>
        </a:xfrm>
        <a:prstGeom prst="rect">
          <a:avLst/>
        </a:prstGeom>
      </xdr:spPr>
    </xdr:pic>
    <xdr:clientData/>
  </xdr:twoCellAnchor>
  <xdr:twoCellAnchor editAs="oneCell">
    <xdr:from>
      <xdr:col>5</xdr:col>
      <xdr:colOff>285750</xdr:colOff>
      <xdr:row>0</xdr:row>
      <xdr:rowOff>47625</xdr:rowOff>
    </xdr:from>
    <xdr:to>
      <xdr:col>6</xdr:col>
      <xdr:colOff>716185</xdr:colOff>
      <xdr:row>0</xdr:row>
      <xdr:rowOff>1668685</xdr:rowOff>
    </xdr:to>
    <xdr:pic>
      <xdr:nvPicPr>
        <xdr:cNvPr id="3" name="Imagem 2">
          <a:extLst>
            <a:ext uri="{FF2B5EF4-FFF2-40B4-BE49-F238E27FC236}">
              <a16:creationId xmlns:a16="http://schemas.microsoft.com/office/drawing/2014/main" id="{CEDB7FEF-0399-4160-BA39-8AA7E65293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38875" y="47625"/>
          <a:ext cx="1621060" cy="16210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437852</xdr:colOff>
      <xdr:row>0</xdr:row>
      <xdr:rowOff>1620000</xdr:rowOff>
    </xdr:to>
    <xdr:pic>
      <xdr:nvPicPr>
        <xdr:cNvPr id="2" name="Imagem 1">
          <a:extLst>
            <a:ext uri="{FF2B5EF4-FFF2-40B4-BE49-F238E27FC236}">
              <a16:creationId xmlns:a16="http://schemas.microsoft.com/office/drawing/2014/main" id="{1B889F9C-C273-4DD9-AC81-59A984FD65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oneCellAnchor>
    <xdr:from>
      <xdr:col>8</xdr:col>
      <xdr:colOff>257175</xdr:colOff>
      <xdr:row>0</xdr:row>
      <xdr:rowOff>171450</xdr:rowOff>
    </xdr:from>
    <xdr:ext cx="1440000" cy="1440000"/>
    <xdr:pic>
      <xdr:nvPicPr>
        <xdr:cNvPr id="3" name="Imagem 2">
          <a:extLst>
            <a:ext uri="{FF2B5EF4-FFF2-40B4-BE49-F238E27FC236}">
              <a16:creationId xmlns:a16="http://schemas.microsoft.com/office/drawing/2014/main" id="{0956AAFC-6287-43BC-AF55-118AEDEF676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53375" y="171450"/>
          <a:ext cx="1440000" cy="144000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152102</xdr:colOff>
      <xdr:row>0</xdr:row>
      <xdr:rowOff>1620000</xdr:rowOff>
    </xdr:to>
    <xdr:pic>
      <xdr:nvPicPr>
        <xdr:cNvPr id="2" name="Imagem 1">
          <a:extLst>
            <a:ext uri="{FF2B5EF4-FFF2-40B4-BE49-F238E27FC236}">
              <a16:creationId xmlns:a16="http://schemas.microsoft.com/office/drawing/2014/main" id="{B963E83D-C29B-4F6E-8B22-1FDD5AB81F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oneCellAnchor>
    <xdr:from>
      <xdr:col>14</xdr:col>
      <xdr:colOff>266700</xdr:colOff>
      <xdr:row>0</xdr:row>
      <xdr:rowOff>161925</xdr:rowOff>
    </xdr:from>
    <xdr:ext cx="1440000" cy="1440000"/>
    <xdr:pic>
      <xdr:nvPicPr>
        <xdr:cNvPr id="3" name="Imagem 2">
          <a:extLst>
            <a:ext uri="{FF2B5EF4-FFF2-40B4-BE49-F238E27FC236}">
              <a16:creationId xmlns:a16="http://schemas.microsoft.com/office/drawing/2014/main" id="{8E478444-D1C5-4651-A31F-C05B8DDB3F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34250" y="161925"/>
          <a:ext cx="1440000" cy="14400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3</xdr:col>
      <xdr:colOff>1542752</xdr:colOff>
      <xdr:row>0</xdr:row>
      <xdr:rowOff>1667625</xdr:rowOff>
    </xdr:to>
    <xdr:pic>
      <xdr:nvPicPr>
        <xdr:cNvPr id="2" name="Imagem 1">
          <a:extLst>
            <a:ext uri="{FF2B5EF4-FFF2-40B4-BE49-F238E27FC236}">
              <a16:creationId xmlns:a16="http://schemas.microsoft.com/office/drawing/2014/main" id="{BB799AEA-8AA5-472D-9A14-62EF826C9A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47625"/>
          <a:ext cx="6210002" cy="1620000"/>
        </a:xfrm>
        <a:prstGeom prst="rect">
          <a:avLst/>
        </a:prstGeom>
      </xdr:spPr>
    </xdr:pic>
    <xdr:clientData/>
  </xdr:twoCellAnchor>
  <xdr:oneCellAnchor>
    <xdr:from>
      <xdr:col>4</xdr:col>
      <xdr:colOff>352425</xdr:colOff>
      <xdr:row>0</xdr:row>
      <xdr:rowOff>228600</xdr:rowOff>
    </xdr:from>
    <xdr:ext cx="1440000" cy="1440000"/>
    <xdr:pic>
      <xdr:nvPicPr>
        <xdr:cNvPr id="3" name="Imagem 2">
          <a:extLst>
            <a:ext uri="{FF2B5EF4-FFF2-40B4-BE49-F238E27FC236}">
              <a16:creationId xmlns:a16="http://schemas.microsoft.com/office/drawing/2014/main" id="{483ECE5B-C57A-48A9-B4AE-E43B52E8662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19925" y="228600"/>
          <a:ext cx="1440000" cy="1440000"/>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133050</xdr:colOff>
      <xdr:row>0</xdr:row>
      <xdr:rowOff>1620000</xdr:rowOff>
    </xdr:to>
    <xdr:pic>
      <xdr:nvPicPr>
        <xdr:cNvPr id="2" name="Imagem 1">
          <a:extLst>
            <a:ext uri="{FF2B5EF4-FFF2-40B4-BE49-F238E27FC236}">
              <a16:creationId xmlns:a16="http://schemas.microsoft.com/office/drawing/2014/main" id="{7190482B-369C-4616-B4A6-8327A5D2F7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32</xdr:col>
      <xdr:colOff>134470</xdr:colOff>
      <xdr:row>0</xdr:row>
      <xdr:rowOff>0</xdr:rowOff>
    </xdr:from>
    <xdr:to>
      <xdr:col>38</xdr:col>
      <xdr:colOff>253588</xdr:colOff>
      <xdr:row>1</xdr:row>
      <xdr:rowOff>29471</xdr:rowOff>
    </xdr:to>
    <xdr:pic>
      <xdr:nvPicPr>
        <xdr:cNvPr id="3" name="Imagem 2">
          <a:extLst>
            <a:ext uri="{FF2B5EF4-FFF2-40B4-BE49-F238E27FC236}">
              <a16:creationId xmlns:a16="http://schemas.microsoft.com/office/drawing/2014/main" id="{2D245B4E-7695-430D-8CCA-D0D56C5458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99176" y="0"/>
          <a:ext cx="1800000" cy="1800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133050</xdr:colOff>
      <xdr:row>0</xdr:row>
      <xdr:rowOff>1620000</xdr:rowOff>
    </xdr:to>
    <xdr:pic>
      <xdr:nvPicPr>
        <xdr:cNvPr id="2" name="Imagem 1">
          <a:extLst>
            <a:ext uri="{FF2B5EF4-FFF2-40B4-BE49-F238E27FC236}">
              <a16:creationId xmlns:a16="http://schemas.microsoft.com/office/drawing/2014/main" id="{D8A5D806-08AD-4D0C-A662-6CA850ACD6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32</xdr:col>
      <xdr:colOff>115420</xdr:colOff>
      <xdr:row>0</xdr:row>
      <xdr:rowOff>0</xdr:rowOff>
    </xdr:from>
    <xdr:to>
      <xdr:col>38</xdr:col>
      <xdr:colOff>234538</xdr:colOff>
      <xdr:row>1</xdr:row>
      <xdr:rowOff>29471</xdr:rowOff>
    </xdr:to>
    <xdr:pic>
      <xdr:nvPicPr>
        <xdr:cNvPr id="3" name="Imagem 2">
          <a:extLst>
            <a:ext uri="{FF2B5EF4-FFF2-40B4-BE49-F238E27FC236}">
              <a16:creationId xmlns:a16="http://schemas.microsoft.com/office/drawing/2014/main" id="{7BC9B201-9B4C-4E6B-91B3-DFCFAD039C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54620" y="0"/>
          <a:ext cx="1776468" cy="180112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133050</xdr:colOff>
      <xdr:row>0</xdr:row>
      <xdr:rowOff>1620000</xdr:rowOff>
    </xdr:to>
    <xdr:pic>
      <xdr:nvPicPr>
        <xdr:cNvPr id="2" name="Imagem 1">
          <a:extLst>
            <a:ext uri="{FF2B5EF4-FFF2-40B4-BE49-F238E27FC236}">
              <a16:creationId xmlns:a16="http://schemas.microsoft.com/office/drawing/2014/main" id="{C7CD50A8-1C69-4F00-AC7C-E7DA2DCEE7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32</xdr:col>
      <xdr:colOff>134470</xdr:colOff>
      <xdr:row>0</xdr:row>
      <xdr:rowOff>0</xdr:rowOff>
    </xdr:from>
    <xdr:to>
      <xdr:col>38</xdr:col>
      <xdr:colOff>253588</xdr:colOff>
      <xdr:row>1</xdr:row>
      <xdr:rowOff>29471</xdr:rowOff>
    </xdr:to>
    <xdr:pic>
      <xdr:nvPicPr>
        <xdr:cNvPr id="3" name="Imagem 2">
          <a:extLst>
            <a:ext uri="{FF2B5EF4-FFF2-40B4-BE49-F238E27FC236}">
              <a16:creationId xmlns:a16="http://schemas.microsoft.com/office/drawing/2014/main" id="{853446E5-8BE1-49F9-ADD3-AF5FC4D81E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73670" y="0"/>
          <a:ext cx="1776468" cy="180112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xdr:colOff>
      <xdr:row>0</xdr:row>
      <xdr:rowOff>0</xdr:rowOff>
    </xdr:from>
    <xdr:to>
      <xdr:col>0</xdr:col>
      <xdr:colOff>7100439</xdr:colOff>
      <xdr:row>0</xdr:row>
      <xdr:rowOff>1620000</xdr:rowOff>
    </xdr:to>
    <xdr:pic>
      <xdr:nvPicPr>
        <xdr:cNvPr id="3" name="Imagem 2">
          <a:extLst>
            <a:ext uri="{FF2B5EF4-FFF2-40B4-BE49-F238E27FC236}">
              <a16:creationId xmlns:a16="http://schemas.microsoft.com/office/drawing/2014/main" id="{2B055BE3-DD0E-2213-4CA4-A503546310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 y="0"/>
          <a:ext cx="7100430" cy="1620000"/>
        </a:xfrm>
        <a:prstGeom prst="rect">
          <a:avLst/>
        </a:prstGeom>
      </xdr:spPr>
    </xdr:pic>
    <xdr:clientData/>
  </xdr:twoCellAnchor>
  <xdr:twoCellAnchor editAs="oneCell">
    <xdr:from>
      <xdr:col>1</xdr:col>
      <xdr:colOff>190500</xdr:colOff>
      <xdr:row>0</xdr:row>
      <xdr:rowOff>133350</xdr:rowOff>
    </xdr:from>
    <xdr:to>
      <xdr:col>1</xdr:col>
      <xdr:colOff>1810500</xdr:colOff>
      <xdr:row>0</xdr:row>
      <xdr:rowOff>1753350</xdr:rowOff>
    </xdr:to>
    <xdr:pic>
      <xdr:nvPicPr>
        <xdr:cNvPr id="5" name="Imagem 4">
          <a:extLst>
            <a:ext uri="{FF2B5EF4-FFF2-40B4-BE49-F238E27FC236}">
              <a16:creationId xmlns:a16="http://schemas.microsoft.com/office/drawing/2014/main" id="{B9249AD8-1A47-052E-0C09-50CF45B9A9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82125" y="133350"/>
          <a:ext cx="1620000" cy="162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294977</xdr:colOff>
      <xdr:row>0</xdr:row>
      <xdr:rowOff>1620000</xdr:rowOff>
    </xdr:to>
    <xdr:pic>
      <xdr:nvPicPr>
        <xdr:cNvPr id="4" name="Imagem 3">
          <a:extLst>
            <a:ext uri="{FF2B5EF4-FFF2-40B4-BE49-F238E27FC236}">
              <a16:creationId xmlns:a16="http://schemas.microsoft.com/office/drawing/2014/main" id="{A59F2932-6E14-8D0D-7741-977A68830A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twoCellAnchor editAs="oneCell">
    <xdr:from>
      <xdr:col>1</xdr:col>
      <xdr:colOff>0</xdr:colOff>
      <xdr:row>47</xdr:row>
      <xdr:rowOff>0</xdr:rowOff>
    </xdr:from>
    <xdr:to>
      <xdr:col>10</xdr:col>
      <xdr:colOff>564975</xdr:colOff>
      <xdr:row>64</xdr:row>
      <xdr:rowOff>109950</xdr:rowOff>
    </xdr:to>
    <xdr:graphicFrame macro="">
      <xdr:nvGraphicFramePr>
        <xdr:cNvPr id="13" name="Gráfico 12">
          <a:extLst>
            <a:ext uri="{FF2B5EF4-FFF2-40B4-BE49-F238E27FC236}">
              <a16:creationId xmlns:a16="http://schemas.microsoft.com/office/drawing/2014/main" id="{AB482260-F632-47CB-B7C5-97346AACD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68</xdr:row>
      <xdr:rowOff>0</xdr:rowOff>
    </xdr:from>
    <xdr:to>
      <xdr:col>10</xdr:col>
      <xdr:colOff>564975</xdr:colOff>
      <xdr:row>85</xdr:row>
      <xdr:rowOff>109950</xdr:rowOff>
    </xdr:to>
    <xdr:graphicFrame macro="">
      <xdr:nvGraphicFramePr>
        <xdr:cNvPr id="14" name="Gráfico 13">
          <a:extLst>
            <a:ext uri="{FF2B5EF4-FFF2-40B4-BE49-F238E27FC236}">
              <a16:creationId xmlns:a16="http://schemas.microsoft.com/office/drawing/2014/main" id="{B8D5B845-CBEA-4C04-89A4-D0B5904EB3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89</xdr:row>
      <xdr:rowOff>0</xdr:rowOff>
    </xdr:from>
    <xdr:to>
      <xdr:col>10</xdr:col>
      <xdr:colOff>564975</xdr:colOff>
      <xdr:row>106</xdr:row>
      <xdr:rowOff>109950</xdr:rowOff>
    </xdr:to>
    <xdr:graphicFrame macro="">
      <xdr:nvGraphicFramePr>
        <xdr:cNvPr id="15" name="Gráfico 14">
          <a:extLst>
            <a:ext uri="{FF2B5EF4-FFF2-40B4-BE49-F238E27FC236}">
              <a16:creationId xmlns:a16="http://schemas.microsoft.com/office/drawing/2014/main" id="{4C7AF097-3BB0-4900-B58B-8C4F036013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135</xdr:row>
      <xdr:rowOff>0</xdr:rowOff>
    </xdr:from>
    <xdr:to>
      <xdr:col>10</xdr:col>
      <xdr:colOff>564975</xdr:colOff>
      <xdr:row>149</xdr:row>
      <xdr:rowOff>132900</xdr:rowOff>
    </xdr:to>
    <xdr:graphicFrame macro="">
      <xdr:nvGraphicFramePr>
        <xdr:cNvPr id="17" name="Gráfico 16">
          <a:extLst>
            <a:ext uri="{FF2B5EF4-FFF2-40B4-BE49-F238E27FC236}">
              <a16:creationId xmlns:a16="http://schemas.microsoft.com/office/drawing/2014/main" id="{F85EE694-6EE0-455C-A3C5-AFFCEA8105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160</xdr:row>
      <xdr:rowOff>0</xdr:rowOff>
    </xdr:from>
    <xdr:to>
      <xdr:col>10</xdr:col>
      <xdr:colOff>564975</xdr:colOff>
      <xdr:row>174</xdr:row>
      <xdr:rowOff>132900</xdr:rowOff>
    </xdr:to>
    <xdr:graphicFrame macro="">
      <xdr:nvGraphicFramePr>
        <xdr:cNvPr id="18" name="Gráfico 17">
          <a:extLst>
            <a:ext uri="{FF2B5EF4-FFF2-40B4-BE49-F238E27FC236}">
              <a16:creationId xmlns:a16="http://schemas.microsoft.com/office/drawing/2014/main" id="{0A87A5FD-4A28-493B-988B-B0AD74FC69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0</xdr:colOff>
      <xdr:row>195</xdr:row>
      <xdr:rowOff>0</xdr:rowOff>
    </xdr:from>
    <xdr:to>
      <xdr:col>10</xdr:col>
      <xdr:colOff>564975</xdr:colOff>
      <xdr:row>209</xdr:row>
      <xdr:rowOff>132900</xdr:rowOff>
    </xdr:to>
    <xdr:graphicFrame macro="">
      <xdr:nvGraphicFramePr>
        <xdr:cNvPr id="5" name="Gráfico 4">
          <a:extLst>
            <a:ext uri="{FF2B5EF4-FFF2-40B4-BE49-F238E27FC236}">
              <a16:creationId xmlns:a16="http://schemas.microsoft.com/office/drawing/2014/main" id="{E6E3BA5D-BFB4-4C34-B701-2D8B0EE1F5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231</xdr:row>
      <xdr:rowOff>0</xdr:rowOff>
    </xdr:from>
    <xdr:to>
      <xdr:col>10</xdr:col>
      <xdr:colOff>564975</xdr:colOff>
      <xdr:row>245</xdr:row>
      <xdr:rowOff>132900</xdr:rowOff>
    </xdr:to>
    <xdr:graphicFrame macro="">
      <xdr:nvGraphicFramePr>
        <xdr:cNvPr id="6" name="Gráfico 5">
          <a:extLst>
            <a:ext uri="{FF2B5EF4-FFF2-40B4-BE49-F238E27FC236}">
              <a16:creationId xmlns:a16="http://schemas.microsoft.com/office/drawing/2014/main" id="{D5B4B94B-1C21-4FB8-B1E7-E935DB4A27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0</xdr:colOff>
      <xdr:row>269</xdr:row>
      <xdr:rowOff>0</xdr:rowOff>
    </xdr:from>
    <xdr:to>
      <xdr:col>10</xdr:col>
      <xdr:colOff>564975</xdr:colOff>
      <xdr:row>283</xdr:row>
      <xdr:rowOff>132900</xdr:rowOff>
    </xdr:to>
    <xdr:graphicFrame macro="">
      <xdr:nvGraphicFramePr>
        <xdr:cNvPr id="7" name="Gráfico 6">
          <a:extLst>
            <a:ext uri="{FF2B5EF4-FFF2-40B4-BE49-F238E27FC236}">
              <a16:creationId xmlns:a16="http://schemas.microsoft.com/office/drawing/2014/main" id="{36D31003-0BC6-49D1-BDB5-AF630F7A27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oneCellAnchor>
    <xdr:from>
      <xdr:col>15</xdr:col>
      <xdr:colOff>228600</xdr:colOff>
      <xdr:row>0</xdr:row>
      <xdr:rowOff>200025</xdr:rowOff>
    </xdr:from>
    <xdr:ext cx="1440000" cy="1440000"/>
    <xdr:pic>
      <xdr:nvPicPr>
        <xdr:cNvPr id="2" name="Imagem 1">
          <a:extLst>
            <a:ext uri="{FF2B5EF4-FFF2-40B4-BE49-F238E27FC236}">
              <a16:creationId xmlns:a16="http://schemas.microsoft.com/office/drawing/2014/main" id="{59536323-E627-46F3-BDD2-3C6ADD68973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086975" y="200025"/>
          <a:ext cx="1440000" cy="1440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294977</xdr:colOff>
      <xdr:row>0</xdr:row>
      <xdr:rowOff>1620000</xdr:rowOff>
    </xdr:to>
    <xdr:pic>
      <xdr:nvPicPr>
        <xdr:cNvPr id="2" name="Imagem 1">
          <a:extLst>
            <a:ext uri="{FF2B5EF4-FFF2-40B4-BE49-F238E27FC236}">
              <a16:creationId xmlns:a16="http://schemas.microsoft.com/office/drawing/2014/main" id="{7FBE36A0-52A4-48FC-99EA-0BB482F767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twoCellAnchor editAs="oneCell">
    <xdr:from>
      <xdr:col>1</xdr:col>
      <xdr:colOff>0</xdr:colOff>
      <xdr:row>47</xdr:row>
      <xdr:rowOff>0</xdr:rowOff>
    </xdr:from>
    <xdr:to>
      <xdr:col>10</xdr:col>
      <xdr:colOff>564975</xdr:colOff>
      <xdr:row>64</xdr:row>
      <xdr:rowOff>109950</xdr:rowOff>
    </xdr:to>
    <xdr:graphicFrame macro="">
      <xdr:nvGraphicFramePr>
        <xdr:cNvPr id="3" name="Gráfico 2">
          <a:extLst>
            <a:ext uri="{FF2B5EF4-FFF2-40B4-BE49-F238E27FC236}">
              <a16:creationId xmlns:a16="http://schemas.microsoft.com/office/drawing/2014/main" id="{093F3BBF-8854-48D4-A8AD-7E4B631E0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68</xdr:row>
      <xdr:rowOff>0</xdr:rowOff>
    </xdr:from>
    <xdr:to>
      <xdr:col>10</xdr:col>
      <xdr:colOff>564975</xdr:colOff>
      <xdr:row>85</xdr:row>
      <xdr:rowOff>109950</xdr:rowOff>
    </xdr:to>
    <xdr:graphicFrame macro="">
      <xdr:nvGraphicFramePr>
        <xdr:cNvPr id="4" name="Gráfico 3">
          <a:extLst>
            <a:ext uri="{FF2B5EF4-FFF2-40B4-BE49-F238E27FC236}">
              <a16:creationId xmlns:a16="http://schemas.microsoft.com/office/drawing/2014/main" id="{936EB084-E92F-48A4-B0AA-44CC5B3BA3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89</xdr:row>
      <xdr:rowOff>0</xdr:rowOff>
    </xdr:from>
    <xdr:to>
      <xdr:col>10</xdr:col>
      <xdr:colOff>564975</xdr:colOff>
      <xdr:row>106</xdr:row>
      <xdr:rowOff>109950</xdr:rowOff>
    </xdr:to>
    <xdr:graphicFrame macro="">
      <xdr:nvGraphicFramePr>
        <xdr:cNvPr id="5" name="Gráfico 4">
          <a:extLst>
            <a:ext uri="{FF2B5EF4-FFF2-40B4-BE49-F238E27FC236}">
              <a16:creationId xmlns:a16="http://schemas.microsoft.com/office/drawing/2014/main" id="{317E2FD1-5CCD-47C6-80A5-CD40D6AECB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135</xdr:row>
      <xdr:rowOff>0</xdr:rowOff>
    </xdr:from>
    <xdr:to>
      <xdr:col>10</xdr:col>
      <xdr:colOff>564975</xdr:colOff>
      <xdr:row>149</xdr:row>
      <xdr:rowOff>132900</xdr:rowOff>
    </xdr:to>
    <xdr:graphicFrame macro="">
      <xdr:nvGraphicFramePr>
        <xdr:cNvPr id="6" name="Gráfico 5">
          <a:extLst>
            <a:ext uri="{FF2B5EF4-FFF2-40B4-BE49-F238E27FC236}">
              <a16:creationId xmlns:a16="http://schemas.microsoft.com/office/drawing/2014/main" id="{65F2444F-72FB-471F-AF50-44150A2AF5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160</xdr:row>
      <xdr:rowOff>0</xdr:rowOff>
    </xdr:from>
    <xdr:to>
      <xdr:col>10</xdr:col>
      <xdr:colOff>564975</xdr:colOff>
      <xdr:row>174</xdr:row>
      <xdr:rowOff>132900</xdr:rowOff>
    </xdr:to>
    <xdr:graphicFrame macro="">
      <xdr:nvGraphicFramePr>
        <xdr:cNvPr id="7" name="Gráfico 6">
          <a:extLst>
            <a:ext uri="{FF2B5EF4-FFF2-40B4-BE49-F238E27FC236}">
              <a16:creationId xmlns:a16="http://schemas.microsoft.com/office/drawing/2014/main" id="{65602246-314E-4FD8-96A9-3864C704BB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0</xdr:colOff>
      <xdr:row>195</xdr:row>
      <xdr:rowOff>0</xdr:rowOff>
    </xdr:from>
    <xdr:to>
      <xdr:col>10</xdr:col>
      <xdr:colOff>564975</xdr:colOff>
      <xdr:row>209</xdr:row>
      <xdr:rowOff>132900</xdr:rowOff>
    </xdr:to>
    <xdr:graphicFrame macro="">
      <xdr:nvGraphicFramePr>
        <xdr:cNvPr id="8" name="Gráfico 7">
          <a:extLst>
            <a:ext uri="{FF2B5EF4-FFF2-40B4-BE49-F238E27FC236}">
              <a16:creationId xmlns:a16="http://schemas.microsoft.com/office/drawing/2014/main" id="{7F58EE45-D87E-458D-B7EB-1AF14A6686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231</xdr:row>
      <xdr:rowOff>0</xdr:rowOff>
    </xdr:from>
    <xdr:to>
      <xdr:col>10</xdr:col>
      <xdr:colOff>564975</xdr:colOff>
      <xdr:row>245</xdr:row>
      <xdr:rowOff>132900</xdr:rowOff>
    </xdr:to>
    <xdr:graphicFrame macro="">
      <xdr:nvGraphicFramePr>
        <xdr:cNvPr id="9" name="Gráfico 8">
          <a:extLst>
            <a:ext uri="{FF2B5EF4-FFF2-40B4-BE49-F238E27FC236}">
              <a16:creationId xmlns:a16="http://schemas.microsoft.com/office/drawing/2014/main" id="{1ACC4EA5-7C18-41FB-A0BC-124B28AEF4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0</xdr:colOff>
      <xdr:row>269</xdr:row>
      <xdr:rowOff>0</xdr:rowOff>
    </xdr:from>
    <xdr:to>
      <xdr:col>10</xdr:col>
      <xdr:colOff>564975</xdr:colOff>
      <xdr:row>283</xdr:row>
      <xdr:rowOff>132900</xdr:rowOff>
    </xdr:to>
    <xdr:graphicFrame macro="">
      <xdr:nvGraphicFramePr>
        <xdr:cNvPr id="10" name="Gráfico 9">
          <a:extLst>
            <a:ext uri="{FF2B5EF4-FFF2-40B4-BE49-F238E27FC236}">
              <a16:creationId xmlns:a16="http://schemas.microsoft.com/office/drawing/2014/main" id="{35B5CEFD-CDE9-465D-8F7C-7EE512386B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oneCellAnchor>
    <xdr:from>
      <xdr:col>15</xdr:col>
      <xdr:colOff>228600</xdr:colOff>
      <xdr:row>0</xdr:row>
      <xdr:rowOff>200025</xdr:rowOff>
    </xdr:from>
    <xdr:ext cx="1440000" cy="1440000"/>
    <xdr:pic>
      <xdr:nvPicPr>
        <xdr:cNvPr id="11" name="Imagem 10">
          <a:extLst>
            <a:ext uri="{FF2B5EF4-FFF2-40B4-BE49-F238E27FC236}">
              <a16:creationId xmlns:a16="http://schemas.microsoft.com/office/drawing/2014/main" id="{2059C715-5761-4F46-BDDE-A085A83E84DC}"/>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086975" y="200025"/>
          <a:ext cx="1440000" cy="1440000"/>
        </a:xfrm>
        <a:prstGeom prst="rect">
          <a:avLst/>
        </a:prstGeom>
      </xdr:spPr>
    </xdr:pic>
    <xdr:clientData/>
  </xdr:oneCellAnchor>
  <xdr:twoCellAnchor editAs="oneCell">
    <xdr:from>
      <xdr:col>2</xdr:col>
      <xdr:colOff>114300</xdr:colOff>
      <xdr:row>381</xdr:row>
      <xdr:rowOff>95250</xdr:rowOff>
    </xdr:from>
    <xdr:to>
      <xdr:col>8</xdr:col>
      <xdr:colOff>323850</xdr:colOff>
      <xdr:row>391</xdr:row>
      <xdr:rowOff>133016</xdr:rowOff>
    </xdr:to>
    <xdr:graphicFrame macro="">
      <xdr:nvGraphicFramePr>
        <xdr:cNvPr id="13" name="Gráfico 12">
          <a:extLst>
            <a:ext uri="{FF2B5EF4-FFF2-40B4-BE49-F238E27FC236}">
              <a16:creationId xmlns:a16="http://schemas.microsoft.com/office/drawing/2014/main" id="{D57B32A9-1098-4A2E-B6CE-15A1E52FD74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294977</xdr:colOff>
      <xdr:row>0</xdr:row>
      <xdr:rowOff>1620000</xdr:rowOff>
    </xdr:to>
    <xdr:pic>
      <xdr:nvPicPr>
        <xdr:cNvPr id="2" name="Imagem 1">
          <a:extLst>
            <a:ext uri="{FF2B5EF4-FFF2-40B4-BE49-F238E27FC236}">
              <a16:creationId xmlns:a16="http://schemas.microsoft.com/office/drawing/2014/main" id="{0D18E2CA-6B94-41CB-8534-8A7658772F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twoCellAnchor editAs="oneCell">
    <xdr:from>
      <xdr:col>1</xdr:col>
      <xdr:colOff>0</xdr:colOff>
      <xdr:row>47</xdr:row>
      <xdr:rowOff>0</xdr:rowOff>
    </xdr:from>
    <xdr:to>
      <xdr:col>10</xdr:col>
      <xdr:colOff>564975</xdr:colOff>
      <xdr:row>64</xdr:row>
      <xdr:rowOff>109950</xdr:rowOff>
    </xdr:to>
    <xdr:graphicFrame macro="">
      <xdr:nvGraphicFramePr>
        <xdr:cNvPr id="3" name="Gráfico 2">
          <a:extLst>
            <a:ext uri="{FF2B5EF4-FFF2-40B4-BE49-F238E27FC236}">
              <a16:creationId xmlns:a16="http://schemas.microsoft.com/office/drawing/2014/main" id="{C643144B-CB46-482E-BF65-B649005D4C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68</xdr:row>
      <xdr:rowOff>0</xdr:rowOff>
    </xdr:from>
    <xdr:to>
      <xdr:col>10</xdr:col>
      <xdr:colOff>564975</xdr:colOff>
      <xdr:row>85</xdr:row>
      <xdr:rowOff>109950</xdr:rowOff>
    </xdr:to>
    <xdr:graphicFrame macro="">
      <xdr:nvGraphicFramePr>
        <xdr:cNvPr id="4" name="Gráfico 3">
          <a:extLst>
            <a:ext uri="{FF2B5EF4-FFF2-40B4-BE49-F238E27FC236}">
              <a16:creationId xmlns:a16="http://schemas.microsoft.com/office/drawing/2014/main" id="{2FF037A5-2CC7-47EF-AE4C-524758B1B7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89</xdr:row>
      <xdr:rowOff>0</xdr:rowOff>
    </xdr:from>
    <xdr:to>
      <xdr:col>10</xdr:col>
      <xdr:colOff>564975</xdr:colOff>
      <xdr:row>106</xdr:row>
      <xdr:rowOff>109950</xdr:rowOff>
    </xdr:to>
    <xdr:graphicFrame macro="">
      <xdr:nvGraphicFramePr>
        <xdr:cNvPr id="5" name="Gráfico 4">
          <a:extLst>
            <a:ext uri="{FF2B5EF4-FFF2-40B4-BE49-F238E27FC236}">
              <a16:creationId xmlns:a16="http://schemas.microsoft.com/office/drawing/2014/main" id="{00A2364F-CBF5-4D5E-BA47-8E5CD7E802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135</xdr:row>
      <xdr:rowOff>0</xdr:rowOff>
    </xdr:from>
    <xdr:to>
      <xdr:col>10</xdr:col>
      <xdr:colOff>564975</xdr:colOff>
      <xdr:row>149</xdr:row>
      <xdr:rowOff>132900</xdr:rowOff>
    </xdr:to>
    <xdr:graphicFrame macro="">
      <xdr:nvGraphicFramePr>
        <xdr:cNvPr id="6" name="Gráfico 5">
          <a:extLst>
            <a:ext uri="{FF2B5EF4-FFF2-40B4-BE49-F238E27FC236}">
              <a16:creationId xmlns:a16="http://schemas.microsoft.com/office/drawing/2014/main" id="{08BAB886-E587-40F9-BE4D-AAF3D0588A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160</xdr:row>
      <xdr:rowOff>0</xdr:rowOff>
    </xdr:from>
    <xdr:to>
      <xdr:col>10</xdr:col>
      <xdr:colOff>564975</xdr:colOff>
      <xdr:row>174</xdr:row>
      <xdr:rowOff>132900</xdr:rowOff>
    </xdr:to>
    <xdr:graphicFrame macro="">
      <xdr:nvGraphicFramePr>
        <xdr:cNvPr id="7" name="Gráfico 6">
          <a:extLst>
            <a:ext uri="{FF2B5EF4-FFF2-40B4-BE49-F238E27FC236}">
              <a16:creationId xmlns:a16="http://schemas.microsoft.com/office/drawing/2014/main" id="{F8EE2747-732B-4AB9-914D-BA7D2B6C0A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0</xdr:colOff>
      <xdr:row>195</xdr:row>
      <xdr:rowOff>0</xdr:rowOff>
    </xdr:from>
    <xdr:to>
      <xdr:col>10</xdr:col>
      <xdr:colOff>564975</xdr:colOff>
      <xdr:row>209</xdr:row>
      <xdr:rowOff>132900</xdr:rowOff>
    </xdr:to>
    <xdr:graphicFrame macro="">
      <xdr:nvGraphicFramePr>
        <xdr:cNvPr id="8" name="Gráfico 7">
          <a:extLst>
            <a:ext uri="{FF2B5EF4-FFF2-40B4-BE49-F238E27FC236}">
              <a16:creationId xmlns:a16="http://schemas.microsoft.com/office/drawing/2014/main" id="{5BE9084A-5271-4168-822D-1C05ABC09F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231</xdr:row>
      <xdr:rowOff>0</xdr:rowOff>
    </xdr:from>
    <xdr:to>
      <xdr:col>10</xdr:col>
      <xdr:colOff>564975</xdr:colOff>
      <xdr:row>245</xdr:row>
      <xdr:rowOff>132900</xdr:rowOff>
    </xdr:to>
    <xdr:graphicFrame macro="">
      <xdr:nvGraphicFramePr>
        <xdr:cNvPr id="9" name="Gráfico 8">
          <a:extLst>
            <a:ext uri="{FF2B5EF4-FFF2-40B4-BE49-F238E27FC236}">
              <a16:creationId xmlns:a16="http://schemas.microsoft.com/office/drawing/2014/main" id="{D5C8470E-086B-4F0D-A7E6-37EE24480B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0</xdr:colOff>
      <xdr:row>269</xdr:row>
      <xdr:rowOff>0</xdr:rowOff>
    </xdr:from>
    <xdr:to>
      <xdr:col>10</xdr:col>
      <xdr:colOff>564975</xdr:colOff>
      <xdr:row>283</xdr:row>
      <xdr:rowOff>132900</xdr:rowOff>
    </xdr:to>
    <xdr:graphicFrame macro="">
      <xdr:nvGraphicFramePr>
        <xdr:cNvPr id="10" name="Gráfico 9">
          <a:extLst>
            <a:ext uri="{FF2B5EF4-FFF2-40B4-BE49-F238E27FC236}">
              <a16:creationId xmlns:a16="http://schemas.microsoft.com/office/drawing/2014/main" id="{C11CD206-F690-41AE-8CD6-3B50C74807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oneCellAnchor>
    <xdr:from>
      <xdr:col>15</xdr:col>
      <xdr:colOff>228600</xdr:colOff>
      <xdr:row>0</xdr:row>
      <xdr:rowOff>200025</xdr:rowOff>
    </xdr:from>
    <xdr:ext cx="1440000" cy="1440000"/>
    <xdr:pic>
      <xdr:nvPicPr>
        <xdr:cNvPr id="11" name="Imagem 10">
          <a:extLst>
            <a:ext uri="{FF2B5EF4-FFF2-40B4-BE49-F238E27FC236}">
              <a16:creationId xmlns:a16="http://schemas.microsoft.com/office/drawing/2014/main" id="{39D7F35B-5DA0-427B-8196-031BF4575A8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086975" y="200025"/>
          <a:ext cx="1440000" cy="1440000"/>
        </a:xfrm>
        <a:prstGeom prst="rect">
          <a:avLst/>
        </a:prstGeom>
      </xdr:spPr>
    </xdr:pic>
    <xdr:clientData/>
  </xdr:oneCellAnchor>
  <xdr:twoCellAnchor editAs="oneCell">
    <xdr:from>
      <xdr:col>2</xdr:col>
      <xdr:colOff>114300</xdr:colOff>
      <xdr:row>408</xdr:row>
      <xdr:rowOff>95250</xdr:rowOff>
    </xdr:from>
    <xdr:to>
      <xdr:col>8</xdr:col>
      <xdr:colOff>323850</xdr:colOff>
      <xdr:row>418</xdr:row>
      <xdr:rowOff>133016</xdr:rowOff>
    </xdr:to>
    <xdr:graphicFrame macro="">
      <xdr:nvGraphicFramePr>
        <xdr:cNvPr id="13" name="Gráfico 12">
          <a:extLst>
            <a:ext uri="{FF2B5EF4-FFF2-40B4-BE49-F238E27FC236}">
              <a16:creationId xmlns:a16="http://schemas.microsoft.com/office/drawing/2014/main" id="{086FCA8B-58AC-4CC2-B4F4-EBB2A6699DE9}"/>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294977</xdr:colOff>
      <xdr:row>0</xdr:row>
      <xdr:rowOff>1620000</xdr:rowOff>
    </xdr:to>
    <xdr:pic>
      <xdr:nvPicPr>
        <xdr:cNvPr id="2" name="Imagem 1">
          <a:extLst>
            <a:ext uri="{FF2B5EF4-FFF2-40B4-BE49-F238E27FC236}">
              <a16:creationId xmlns:a16="http://schemas.microsoft.com/office/drawing/2014/main" id="{1C6BFE6C-20D8-414E-A02E-21D84C695E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twoCellAnchor editAs="oneCell">
    <xdr:from>
      <xdr:col>1</xdr:col>
      <xdr:colOff>0</xdr:colOff>
      <xdr:row>47</xdr:row>
      <xdr:rowOff>0</xdr:rowOff>
    </xdr:from>
    <xdr:to>
      <xdr:col>10</xdr:col>
      <xdr:colOff>564975</xdr:colOff>
      <xdr:row>64</xdr:row>
      <xdr:rowOff>109950</xdr:rowOff>
    </xdr:to>
    <xdr:graphicFrame macro="">
      <xdr:nvGraphicFramePr>
        <xdr:cNvPr id="3" name="Gráfico 2">
          <a:extLst>
            <a:ext uri="{FF2B5EF4-FFF2-40B4-BE49-F238E27FC236}">
              <a16:creationId xmlns:a16="http://schemas.microsoft.com/office/drawing/2014/main" id="{3EBC5E04-3B6D-44C9-804B-6E868AA90B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68</xdr:row>
      <xdr:rowOff>0</xdr:rowOff>
    </xdr:from>
    <xdr:to>
      <xdr:col>10</xdr:col>
      <xdr:colOff>564975</xdr:colOff>
      <xdr:row>85</xdr:row>
      <xdr:rowOff>109950</xdr:rowOff>
    </xdr:to>
    <xdr:graphicFrame macro="">
      <xdr:nvGraphicFramePr>
        <xdr:cNvPr id="4" name="Gráfico 3">
          <a:extLst>
            <a:ext uri="{FF2B5EF4-FFF2-40B4-BE49-F238E27FC236}">
              <a16:creationId xmlns:a16="http://schemas.microsoft.com/office/drawing/2014/main" id="{3C8F63C1-3482-4EA2-A105-53766AD125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89</xdr:row>
      <xdr:rowOff>0</xdr:rowOff>
    </xdr:from>
    <xdr:to>
      <xdr:col>10</xdr:col>
      <xdr:colOff>564975</xdr:colOff>
      <xdr:row>106</xdr:row>
      <xdr:rowOff>109950</xdr:rowOff>
    </xdr:to>
    <xdr:graphicFrame macro="">
      <xdr:nvGraphicFramePr>
        <xdr:cNvPr id="5" name="Gráfico 4">
          <a:extLst>
            <a:ext uri="{FF2B5EF4-FFF2-40B4-BE49-F238E27FC236}">
              <a16:creationId xmlns:a16="http://schemas.microsoft.com/office/drawing/2014/main" id="{B60EC928-5AE2-4472-B479-2AD3D88C82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135</xdr:row>
      <xdr:rowOff>0</xdr:rowOff>
    </xdr:from>
    <xdr:to>
      <xdr:col>10</xdr:col>
      <xdr:colOff>564975</xdr:colOff>
      <xdr:row>149</xdr:row>
      <xdr:rowOff>132900</xdr:rowOff>
    </xdr:to>
    <xdr:graphicFrame macro="">
      <xdr:nvGraphicFramePr>
        <xdr:cNvPr id="6" name="Gráfico 5">
          <a:extLst>
            <a:ext uri="{FF2B5EF4-FFF2-40B4-BE49-F238E27FC236}">
              <a16:creationId xmlns:a16="http://schemas.microsoft.com/office/drawing/2014/main" id="{CF314B22-2533-4827-8FDA-82BCF086F1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160</xdr:row>
      <xdr:rowOff>0</xdr:rowOff>
    </xdr:from>
    <xdr:to>
      <xdr:col>10</xdr:col>
      <xdr:colOff>564975</xdr:colOff>
      <xdr:row>174</xdr:row>
      <xdr:rowOff>132900</xdr:rowOff>
    </xdr:to>
    <xdr:graphicFrame macro="">
      <xdr:nvGraphicFramePr>
        <xdr:cNvPr id="7" name="Gráfico 6">
          <a:extLst>
            <a:ext uri="{FF2B5EF4-FFF2-40B4-BE49-F238E27FC236}">
              <a16:creationId xmlns:a16="http://schemas.microsoft.com/office/drawing/2014/main" id="{C11ACA99-CE24-4755-9D81-0FAFF571F3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0</xdr:colOff>
      <xdr:row>195</xdr:row>
      <xdr:rowOff>0</xdr:rowOff>
    </xdr:from>
    <xdr:to>
      <xdr:col>10</xdr:col>
      <xdr:colOff>564975</xdr:colOff>
      <xdr:row>209</xdr:row>
      <xdr:rowOff>132900</xdr:rowOff>
    </xdr:to>
    <xdr:graphicFrame macro="">
      <xdr:nvGraphicFramePr>
        <xdr:cNvPr id="8" name="Gráfico 7">
          <a:extLst>
            <a:ext uri="{FF2B5EF4-FFF2-40B4-BE49-F238E27FC236}">
              <a16:creationId xmlns:a16="http://schemas.microsoft.com/office/drawing/2014/main" id="{AD21D7BE-BA3A-4C9D-8F3E-6CADD60E52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231</xdr:row>
      <xdr:rowOff>0</xdr:rowOff>
    </xdr:from>
    <xdr:to>
      <xdr:col>10</xdr:col>
      <xdr:colOff>564975</xdr:colOff>
      <xdr:row>245</xdr:row>
      <xdr:rowOff>132900</xdr:rowOff>
    </xdr:to>
    <xdr:graphicFrame macro="">
      <xdr:nvGraphicFramePr>
        <xdr:cNvPr id="9" name="Gráfico 8">
          <a:extLst>
            <a:ext uri="{FF2B5EF4-FFF2-40B4-BE49-F238E27FC236}">
              <a16:creationId xmlns:a16="http://schemas.microsoft.com/office/drawing/2014/main" id="{8C0417DA-8A62-43CC-A7DF-A0C3F4A9CD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0</xdr:colOff>
      <xdr:row>269</xdr:row>
      <xdr:rowOff>0</xdr:rowOff>
    </xdr:from>
    <xdr:to>
      <xdr:col>10</xdr:col>
      <xdr:colOff>564975</xdr:colOff>
      <xdr:row>283</xdr:row>
      <xdr:rowOff>132900</xdr:rowOff>
    </xdr:to>
    <xdr:graphicFrame macro="">
      <xdr:nvGraphicFramePr>
        <xdr:cNvPr id="10" name="Gráfico 9">
          <a:extLst>
            <a:ext uri="{FF2B5EF4-FFF2-40B4-BE49-F238E27FC236}">
              <a16:creationId xmlns:a16="http://schemas.microsoft.com/office/drawing/2014/main" id="{C69336FC-CF8B-4502-8A4E-4BBAAC584B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oneCellAnchor>
    <xdr:from>
      <xdr:col>15</xdr:col>
      <xdr:colOff>228600</xdr:colOff>
      <xdr:row>0</xdr:row>
      <xdr:rowOff>200025</xdr:rowOff>
    </xdr:from>
    <xdr:ext cx="1440000" cy="1440000"/>
    <xdr:pic>
      <xdr:nvPicPr>
        <xdr:cNvPr id="11" name="Imagem 10">
          <a:extLst>
            <a:ext uri="{FF2B5EF4-FFF2-40B4-BE49-F238E27FC236}">
              <a16:creationId xmlns:a16="http://schemas.microsoft.com/office/drawing/2014/main" id="{4A81D46D-4A01-4526-950D-CC0FD596377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086975" y="200025"/>
          <a:ext cx="1440000" cy="1440000"/>
        </a:xfrm>
        <a:prstGeom prst="rect">
          <a:avLst/>
        </a:prstGeom>
      </xdr:spPr>
    </xdr:pic>
    <xdr:clientData/>
  </xdr:oneCellAnchor>
  <xdr:twoCellAnchor editAs="oneCell">
    <xdr:from>
      <xdr:col>2</xdr:col>
      <xdr:colOff>114300</xdr:colOff>
      <xdr:row>423</xdr:row>
      <xdr:rowOff>95250</xdr:rowOff>
    </xdr:from>
    <xdr:to>
      <xdr:col>8</xdr:col>
      <xdr:colOff>323850</xdr:colOff>
      <xdr:row>433</xdr:row>
      <xdr:rowOff>133016</xdr:rowOff>
    </xdr:to>
    <xdr:graphicFrame macro="">
      <xdr:nvGraphicFramePr>
        <xdr:cNvPr id="12" name="Gráfico 11">
          <a:extLst>
            <a:ext uri="{FF2B5EF4-FFF2-40B4-BE49-F238E27FC236}">
              <a16:creationId xmlns:a16="http://schemas.microsoft.com/office/drawing/2014/main" id="{00999FB9-63B6-4467-B7F7-2AC3FB66E4F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294977</xdr:colOff>
      <xdr:row>0</xdr:row>
      <xdr:rowOff>1620000</xdr:rowOff>
    </xdr:to>
    <xdr:pic>
      <xdr:nvPicPr>
        <xdr:cNvPr id="2" name="Imagem 1">
          <a:extLst>
            <a:ext uri="{FF2B5EF4-FFF2-40B4-BE49-F238E27FC236}">
              <a16:creationId xmlns:a16="http://schemas.microsoft.com/office/drawing/2014/main" id="{36A84DC6-05D5-4D3B-82C5-04BCC7F899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2" cy="1620000"/>
        </a:xfrm>
        <a:prstGeom prst="rect">
          <a:avLst/>
        </a:prstGeom>
      </xdr:spPr>
    </xdr:pic>
    <xdr:clientData/>
  </xdr:twoCellAnchor>
  <xdr:twoCellAnchor editAs="oneCell">
    <xdr:from>
      <xdr:col>1</xdr:col>
      <xdr:colOff>0</xdr:colOff>
      <xdr:row>47</xdr:row>
      <xdr:rowOff>0</xdr:rowOff>
    </xdr:from>
    <xdr:to>
      <xdr:col>10</xdr:col>
      <xdr:colOff>564975</xdr:colOff>
      <xdr:row>64</xdr:row>
      <xdr:rowOff>109950</xdr:rowOff>
    </xdr:to>
    <xdr:graphicFrame macro="">
      <xdr:nvGraphicFramePr>
        <xdr:cNvPr id="3" name="Gráfico 2">
          <a:extLst>
            <a:ext uri="{FF2B5EF4-FFF2-40B4-BE49-F238E27FC236}">
              <a16:creationId xmlns:a16="http://schemas.microsoft.com/office/drawing/2014/main" id="{13937B85-12A8-4F2C-AB1F-687F22B128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68</xdr:row>
      <xdr:rowOff>0</xdr:rowOff>
    </xdr:from>
    <xdr:to>
      <xdr:col>10</xdr:col>
      <xdr:colOff>564975</xdr:colOff>
      <xdr:row>85</xdr:row>
      <xdr:rowOff>109950</xdr:rowOff>
    </xdr:to>
    <xdr:graphicFrame macro="">
      <xdr:nvGraphicFramePr>
        <xdr:cNvPr id="4" name="Gráfico 3">
          <a:extLst>
            <a:ext uri="{FF2B5EF4-FFF2-40B4-BE49-F238E27FC236}">
              <a16:creationId xmlns:a16="http://schemas.microsoft.com/office/drawing/2014/main" id="{61E1A8E2-FE0D-44AF-9F81-3CFC1DA1BE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0</xdr:colOff>
      <xdr:row>89</xdr:row>
      <xdr:rowOff>0</xdr:rowOff>
    </xdr:from>
    <xdr:to>
      <xdr:col>10</xdr:col>
      <xdr:colOff>564975</xdr:colOff>
      <xdr:row>106</xdr:row>
      <xdr:rowOff>109950</xdr:rowOff>
    </xdr:to>
    <xdr:graphicFrame macro="">
      <xdr:nvGraphicFramePr>
        <xdr:cNvPr id="5" name="Gráfico 4">
          <a:extLst>
            <a:ext uri="{FF2B5EF4-FFF2-40B4-BE49-F238E27FC236}">
              <a16:creationId xmlns:a16="http://schemas.microsoft.com/office/drawing/2014/main" id="{D1C338BA-8996-4048-8C9E-5532AA0C5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135</xdr:row>
      <xdr:rowOff>0</xdr:rowOff>
    </xdr:from>
    <xdr:to>
      <xdr:col>10</xdr:col>
      <xdr:colOff>564975</xdr:colOff>
      <xdr:row>149</xdr:row>
      <xdr:rowOff>132900</xdr:rowOff>
    </xdr:to>
    <xdr:graphicFrame macro="">
      <xdr:nvGraphicFramePr>
        <xdr:cNvPr id="6" name="Gráfico 5">
          <a:extLst>
            <a:ext uri="{FF2B5EF4-FFF2-40B4-BE49-F238E27FC236}">
              <a16:creationId xmlns:a16="http://schemas.microsoft.com/office/drawing/2014/main" id="{9C5CD853-B831-4DF5-BC9D-C4E5B8BA07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0</xdr:colOff>
      <xdr:row>160</xdr:row>
      <xdr:rowOff>0</xdr:rowOff>
    </xdr:from>
    <xdr:to>
      <xdr:col>10</xdr:col>
      <xdr:colOff>564975</xdr:colOff>
      <xdr:row>174</xdr:row>
      <xdr:rowOff>132900</xdr:rowOff>
    </xdr:to>
    <xdr:graphicFrame macro="">
      <xdr:nvGraphicFramePr>
        <xdr:cNvPr id="7" name="Gráfico 6">
          <a:extLst>
            <a:ext uri="{FF2B5EF4-FFF2-40B4-BE49-F238E27FC236}">
              <a16:creationId xmlns:a16="http://schemas.microsoft.com/office/drawing/2014/main" id="{DC7FE5C0-55D5-49BE-8F49-FF65D0773D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0</xdr:colOff>
      <xdr:row>195</xdr:row>
      <xdr:rowOff>0</xdr:rowOff>
    </xdr:from>
    <xdr:to>
      <xdr:col>10</xdr:col>
      <xdr:colOff>564975</xdr:colOff>
      <xdr:row>209</xdr:row>
      <xdr:rowOff>132900</xdr:rowOff>
    </xdr:to>
    <xdr:graphicFrame macro="">
      <xdr:nvGraphicFramePr>
        <xdr:cNvPr id="8" name="Gráfico 7">
          <a:extLst>
            <a:ext uri="{FF2B5EF4-FFF2-40B4-BE49-F238E27FC236}">
              <a16:creationId xmlns:a16="http://schemas.microsoft.com/office/drawing/2014/main" id="{EA0477CD-D028-4E4E-8EA4-9FEEDB5FD3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0</xdr:colOff>
      <xdr:row>231</xdr:row>
      <xdr:rowOff>0</xdr:rowOff>
    </xdr:from>
    <xdr:to>
      <xdr:col>10</xdr:col>
      <xdr:colOff>564975</xdr:colOff>
      <xdr:row>245</xdr:row>
      <xdr:rowOff>132900</xdr:rowOff>
    </xdr:to>
    <xdr:graphicFrame macro="">
      <xdr:nvGraphicFramePr>
        <xdr:cNvPr id="9" name="Gráfico 8">
          <a:extLst>
            <a:ext uri="{FF2B5EF4-FFF2-40B4-BE49-F238E27FC236}">
              <a16:creationId xmlns:a16="http://schemas.microsoft.com/office/drawing/2014/main" id="{B4EDD976-001B-45E7-A719-0B9CEAC85B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0</xdr:colOff>
      <xdr:row>269</xdr:row>
      <xdr:rowOff>0</xdr:rowOff>
    </xdr:from>
    <xdr:to>
      <xdr:col>10</xdr:col>
      <xdr:colOff>564975</xdr:colOff>
      <xdr:row>283</xdr:row>
      <xdr:rowOff>132900</xdr:rowOff>
    </xdr:to>
    <xdr:graphicFrame macro="">
      <xdr:nvGraphicFramePr>
        <xdr:cNvPr id="10" name="Gráfico 9">
          <a:extLst>
            <a:ext uri="{FF2B5EF4-FFF2-40B4-BE49-F238E27FC236}">
              <a16:creationId xmlns:a16="http://schemas.microsoft.com/office/drawing/2014/main" id="{9C99D0A4-98F5-451D-99EB-55057A7C4C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oneCellAnchor>
    <xdr:from>
      <xdr:col>15</xdr:col>
      <xdr:colOff>228600</xdr:colOff>
      <xdr:row>0</xdr:row>
      <xdr:rowOff>200025</xdr:rowOff>
    </xdr:from>
    <xdr:ext cx="1440000" cy="1440000"/>
    <xdr:pic>
      <xdr:nvPicPr>
        <xdr:cNvPr id="11" name="Imagem 10">
          <a:extLst>
            <a:ext uri="{FF2B5EF4-FFF2-40B4-BE49-F238E27FC236}">
              <a16:creationId xmlns:a16="http://schemas.microsoft.com/office/drawing/2014/main" id="{89821C1D-9265-4AA2-AD80-057394C280F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086975" y="200025"/>
          <a:ext cx="1440000" cy="1440000"/>
        </a:xfrm>
        <a:prstGeom prst="rect">
          <a:avLst/>
        </a:prstGeom>
      </xdr:spPr>
    </xdr:pic>
    <xdr:clientData/>
  </xdr:oneCellAnchor>
  <xdr:twoCellAnchor editAs="oneCell">
    <xdr:from>
      <xdr:col>2</xdr:col>
      <xdr:colOff>114300</xdr:colOff>
      <xdr:row>449</xdr:row>
      <xdr:rowOff>95250</xdr:rowOff>
    </xdr:from>
    <xdr:to>
      <xdr:col>8</xdr:col>
      <xdr:colOff>323850</xdr:colOff>
      <xdr:row>459</xdr:row>
      <xdr:rowOff>133016</xdr:rowOff>
    </xdr:to>
    <xdr:graphicFrame macro="">
      <xdr:nvGraphicFramePr>
        <xdr:cNvPr id="12" name="Gráfico 11">
          <a:extLst>
            <a:ext uri="{FF2B5EF4-FFF2-40B4-BE49-F238E27FC236}">
              <a16:creationId xmlns:a16="http://schemas.microsoft.com/office/drawing/2014/main" id="{87F6688E-29FB-4197-A076-5F8ECF8C2FC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294975</xdr:colOff>
      <xdr:row>0</xdr:row>
      <xdr:rowOff>1620000</xdr:rowOff>
    </xdr:to>
    <xdr:pic>
      <xdr:nvPicPr>
        <xdr:cNvPr id="2" name="Imagem 1">
          <a:extLst>
            <a:ext uri="{FF2B5EF4-FFF2-40B4-BE49-F238E27FC236}">
              <a16:creationId xmlns:a16="http://schemas.microsoft.com/office/drawing/2014/main" id="{A88E88E1-0E8E-48A7-B362-5DB39BD4AE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2</xdr:col>
      <xdr:colOff>114300</xdr:colOff>
      <xdr:row>39</xdr:row>
      <xdr:rowOff>0</xdr:rowOff>
    </xdr:from>
    <xdr:to>
      <xdr:col>5</xdr:col>
      <xdr:colOff>352425</xdr:colOff>
      <xdr:row>52</xdr:row>
      <xdr:rowOff>37766</xdr:rowOff>
    </xdr:to>
    <xdr:graphicFrame macro="">
      <xdr:nvGraphicFramePr>
        <xdr:cNvPr id="3" name="Gráfico 2">
          <a:extLst>
            <a:ext uri="{FF2B5EF4-FFF2-40B4-BE49-F238E27FC236}">
              <a16:creationId xmlns:a16="http://schemas.microsoft.com/office/drawing/2014/main" id="{2EB1E6A5-899B-49C2-808B-19FDA6DFACF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15</xdr:col>
      <xdr:colOff>266700</xdr:colOff>
      <xdr:row>0</xdr:row>
      <xdr:rowOff>200025</xdr:rowOff>
    </xdr:from>
    <xdr:ext cx="1440000" cy="1440000"/>
    <xdr:pic>
      <xdr:nvPicPr>
        <xdr:cNvPr id="5" name="Imagem 4">
          <a:extLst>
            <a:ext uri="{FF2B5EF4-FFF2-40B4-BE49-F238E27FC236}">
              <a16:creationId xmlns:a16="http://schemas.microsoft.com/office/drawing/2014/main" id="{A466A64F-0E86-4EC7-9F12-DAFB5517CD5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25075" y="200025"/>
          <a:ext cx="1440000" cy="14400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294975</xdr:colOff>
      <xdr:row>0</xdr:row>
      <xdr:rowOff>1620000</xdr:rowOff>
    </xdr:to>
    <xdr:pic>
      <xdr:nvPicPr>
        <xdr:cNvPr id="2" name="Imagem 1">
          <a:extLst>
            <a:ext uri="{FF2B5EF4-FFF2-40B4-BE49-F238E27FC236}">
              <a16:creationId xmlns:a16="http://schemas.microsoft.com/office/drawing/2014/main" id="{83D3175C-FCE0-46CC-A3A3-0FEFE1A79E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210000" cy="1620000"/>
        </a:xfrm>
        <a:prstGeom prst="rect">
          <a:avLst/>
        </a:prstGeom>
      </xdr:spPr>
    </xdr:pic>
    <xdr:clientData/>
  </xdr:twoCellAnchor>
  <xdr:twoCellAnchor editAs="oneCell">
    <xdr:from>
      <xdr:col>2</xdr:col>
      <xdr:colOff>114300</xdr:colOff>
      <xdr:row>76</xdr:row>
      <xdr:rowOff>95250</xdr:rowOff>
    </xdr:from>
    <xdr:to>
      <xdr:col>5</xdr:col>
      <xdr:colOff>352425</xdr:colOff>
      <xdr:row>89</xdr:row>
      <xdr:rowOff>133016</xdr:rowOff>
    </xdr:to>
    <xdr:graphicFrame macro="">
      <xdr:nvGraphicFramePr>
        <xdr:cNvPr id="3" name="Gráfico 2">
          <a:extLst>
            <a:ext uri="{FF2B5EF4-FFF2-40B4-BE49-F238E27FC236}">
              <a16:creationId xmlns:a16="http://schemas.microsoft.com/office/drawing/2014/main" id="{932E061A-CF40-4644-8574-4FCDA34A90C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15</xdr:col>
      <xdr:colOff>266700</xdr:colOff>
      <xdr:row>0</xdr:row>
      <xdr:rowOff>200025</xdr:rowOff>
    </xdr:from>
    <xdr:ext cx="1440000" cy="1440000"/>
    <xdr:pic>
      <xdr:nvPicPr>
        <xdr:cNvPr id="5" name="Imagem 4">
          <a:extLst>
            <a:ext uri="{FF2B5EF4-FFF2-40B4-BE49-F238E27FC236}">
              <a16:creationId xmlns:a16="http://schemas.microsoft.com/office/drawing/2014/main" id="{7C43D2E2-7FC2-4499-B871-A49610C5B64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25075" y="200025"/>
          <a:ext cx="1440000" cy="144000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CCABB-F92E-4E30-9E13-B92D16A052E9}">
  <sheetPr codeName="Planilha1">
    <pageSetUpPr fitToPage="1"/>
  </sheetPr>
  <dimension ref="A1:D28"/>
  <sheetViews>
    <sheetView showGridLines="0" tabSelected="1" workbookViewId="0"/>
  </sheetViews>
  <sheetFormatPr defaultRowHeight="39.950000000000003" customHeight="1" x14ac:dyDescent="0.25"/>
  <cols>
    <col min="1" max="1" width="10.625" style="337" customWidth="1"/>
    <col min="2" max="2" width="40.625" style="337" customWidth="1"/>
    <col min="3" max="3" width="100.625" style="337" customWidth="1"/>
    <col min="4" max="4" width="25.625" style="337" customWidth="1"/>
    <col min="5" max="16384" width="9" style="337"/>
  </cols>
  <sheetData>
    <row r="1" spans="1:4" ht="140.1" customHeight="1" x14ac:dyDescent="0.25">
      <c r="A1" s="336"/>
      <c r="B1" s="336"/>
      <c r="C1" s="336"/>
    </row>
    <row r="2" spans="1:4" ht="5.0999999999999996" customHeight="1" x14ac:dyDescent="0.25"/>
    <row r="3" spans="1:4" ht="5.0999999999999996" customHeight="1" x14ac:dyDescent="0.25">
      <c r="A3" s="336"/>
      <c r="B3" s="336"/>
      <c r="C3" s="336"/>
      <c r="D3" s="336"/>
    </row>
    <row r="5" spans="1:4" ht="39.950000000000003" customHeight="1" x14ac:dyDescent="0.25">
      <c r="A5" s="336"/>
      <c r="B5" s="336" t="s">
        <v>702</v>
      </c>
      <c r="C5" s="336" t="s">
        <v>866</v>
      </c>
      <c r="D5" s="336"/>
    </row>
    <row r="6" spans="1:4" ht="5.0999999999999996" customHeight="1" x14ac:dyDescent="0.25">
      <c r="A6" s="338"/>
      <c r="B6" s="338"/>
      <c r="C6" s="338"/>
      <c r="D6" s="339"/>
    </row>
    <row r="7" spans="1:4" ht="39.950000000000003" customHeight="1" x14ac:dyDescent="0.25">
      <c r="A7" s="340"/>
      <c r="B7" s="341" t="s">
        <v>771</v>
      </c>
      <c r="C7" s="342" t="s">
        <v>772</v>
      </c>
      <c r="D7" s="342"/>
    </row>
    <row r="8" spans="1:4" ht="39.950000000000003" customHeight="1" x14ac:dyDescent="0.25">
      <c r="A8" s="343"/>
      <c r="B8" s="344" t="s">
        <v>685</v>
      </c>
      <c r="C8" s="345" t="s">
        <v>703</v>
      </c>
      <c r="D8" s="345"/>
    </row>
    <row r="9" spans="1:4" ht="39.950000000000003" customHeight="1" x14ac:dyDescent="0.25">
      <c r="A9" s="340"/>
      <c r="B9" s="341" t="s">
        <v>687</v>
      </c>
      <c r="C9" s="342" t="s">
        <v>704</v>
      </c>
      <c r="D9" s="342"/>
    </row>
    <row r="10" spans="1:4" ht="39.950000000000003" customHeight="1" x14ac:dyDescent="0.25">
      <c r="A10" s="343"/>
      <c r="B10" s="344" t="s">
        <v>688</v>
      </c>
      <c r="C10" s="345" t="s">
        <v>705</v>
      </c>
      <c r="D10" s="345"/>
    </row>
    <row r="11" spans="1:4" ht="39.950000000000003" customHeight="1" x14ac:dyDescent="0.25">
      <c r="A11" s="340"/>
      <c r="B11" s="341" t="s">
        <v>689</v>
      </c>
      <c r="C11" s="342" t="s">
        <v>706</v>
      </c>
      <c r="D11" s="342"/>
    </row>
    <row r="12" spans="1:4" ht="39.950000000000003" customHeight="1" x14ac:dyDescent="0.25">
      <c r="A12" s="343"/>
      <c r="B12" s="344" t="s">
        <v>690</v>
      </c>
      <c r="C12" s="345" t="s">
        <v>707</v>
      </c>
      <c r="D12" s="345"/>
    </row>
    <row r="13" spans="1:4" ht="39.950000000000003" customHeight="1" x14ac:dyDescent="0.25">
      <c r="A13" s="340"/>
      <c r="B13" s="341" t="s">
        <v>691</v>
      </c>
      <c r="C13" s="342" t="s">
        <v>708</v>
      </c>
      <c r="D13" s="342"/>
    </row>
    <row r="14" spans="1:4" ht="39.950000000000003" customHeight="1" x14ac:dyDescent="0.25">
      <c r="A14" s="343"/>
      <c r="B14" s="344" t="s">
        <v>692</v>
      </c>
      <c r="C14" s="345" t="s">
        <v>709</v>
      </c>
      <c r="D14" s="345"/>
    </row>
    <row r="15" spans="1:4" ht="39.950000000000003" customHeight="1" x14ac:dyDescent="0.25">
      <c r="A15" s="340"/>
      <c r="B15" s="341" t="s">
        <v>693</v>
      </c>
      <c r="C15" s="342" t="s">
        <v>710</v>
      </c>
      <c r="D15" s="342"/>
    </row>
    <row r="16" spans="1:4" ht="39.950000000000003" customHeight="1" x14ac:dyDescent="0.25">
      <c r="A16" s="343"/>
      <c r="B16" s="344" t="s">
        <v>694</v>
      </c>
      <c r="C16" s="345" t="s">
        <v>711</v>
      </c>
      <c r="D16" s="345"/>
    </row>
    <row r="17" spans="1:4" ht="39.950000000000003" customHeight="1" x14ac:dyDescent="0.25">
      <c r="A17" s="340"/>
      <c r="B17" s="341" t="s">
        <v>695</v>
      </c>
      <c r="C17" s="342" t="s">
        <v>712</v>
      </c>
      <c r="D17" s="342"/>
    </row>
    <row r="18" spans="1:4" ht="39.950000000000003" customHeight="1" x14ac:dyDescent="0.25">
      <c r="A18" s="343"/>
      <c r="B18" s="344" t="s">
        <v>696</v>
      </c>
      <c r="C18" s="345" t="s">
        <v>713</v>
      </c>
      <c r="D18" s="345"/>
    </row>
    <row r="19" spans="1:4" ht="39.950000000000003" customHeight="1" x14ac:dyDescent="0.25">
      <c r="A19" s="340"/>
      <c r="B19" s="341" t="s">
        <v>747</v>
      </c>
      <c r="C19" s="342" t="s">
        <v>763</v>
      </c>
      <c r="D19" s="342"/>
    </row>
    <row r="20" spans="1:4" ht="39.950000000000003" customHeight="1" x14ac:dyDescent="0.25">
      <c r="A20" s="343"/>
      <c r="B20" s="344" t="s">
        <v>697</v>
      </c>
      <c r="C20" s="345" t="s">
        <v>714</v>
      </c>
      <c r="D20" s="345"/>
    </row>
    <row r="21" spans="1:4" ht="39.950000000000003" customHeight="1" x14ac:dyDescent="0.25">
      <c r="A21" s="340"/>
      <c r="B21" s="341" t="s">
        <v>698</v>
      </c>
      <c r="C21" s="342" t="s">
        <v>715</v>
      </c>
      <c r="D21" s="342"/>
    </row>
    <row r="22" spans="1:4" ht="39.950000000000003" customHeight="1" x14ac:dyDescent="0.25">
      <c r="A22" s="343"/>
      <c r="B22" s="344" t="s">
        <v>699</v>
      </c>
      <c r="C22" s="345" t="s">
        <v>716</v>
      </c>
      <c r="D22" s="345"/>
    </row>
    <row r="23" spans="1:4" ht="39.950000000000003" customHeight="1" x14ac:dyDescent="0.25">
      <c r="A23" s="340"/>
      <c r="B23" s="341" t="s">
        <v>700</v>
      </c>
      <c r="C23" s="342" t="s">
        <v>717</v>
      </c>
      <c r="D23" s="342"/>
    </row>
    <row r="24" spans="1:4" ht="39.950000000000003" customHeight="1" x14ac:dyDescent="0.25">
      <c r="A24" s="343"/>
      <c r="B24" s="344" t="s">
        <v>701</v>
      </c>
      <c r="C24" s="345" t="s">
        <v>718</v>
      </c>
      <c r="D24" s="345"/>
    </row>
    <row r="25" spans="1:4" ht="39.950000000000003" customHeight="1" x14ac:dyDescent="0.25">
      <c r="A25" s="340"/>
      <c r="B25" s="341" t="s">
        <v>785</v>
      </c>
      <c r="C25" s="342" t="s">
        <v>786</v>
      </c>
      <c r="D25" s="342"/>
    </row>
    <row r="26" spans="1:4" ht="39.950000000000003" customHeight="1" x14ac:dyDescent="0.25">
      <c r="A26" s="343"/>
      <c r="B26" s="344" t="s">
        <v>787</v>
      </c>
      <c r="C26" s="345" t="s">
        <v>839</v>
      </c>
      <c r="D26" s="345"/>
    </row>
    <row r="27" spans="1:4" ht="39.950000000000003" customHeight="1" x14ac:dyDescent="0.25">
      <c r="A27" s="340"/>
      <c r="B27" s="341" t="s">
        <v>837</v>
      </c>
      <c r="C27" s="342" t="s">
        <v>838</v>
      </c>
      <c r="D27" s="342"/>
    </row>
    <row r="28" spans="1:4" ht="39.950000000000003" customHeight="1" x14ac:dyDescent="0.25">
      <c r="A28" s="343"/>
      <c r="B28" s="344" t="s">
        <v>862</v>
      </c>
      <c r="C28" s="345" t="s">
        <v>865</v>
      </c>
      <c r="D28" s="345"/>
    </row>
  </sheetData>
  <sheetProtection algorithmName="SHA-512" hashValue="P8GPTQnYKhgpeV4zn77MNRqNSKLKWKtP1mXmwKgr0/W1KcIb8uoHHc4n4VXj4q8uF6PBSLPGA3ekin6lk0SxBQ==" saltValue="a98H15DuwGQ5k68mU1PfwA==" spinCount="100000" sheet="1" objects="1" scenarios="1"/>
  <mergeCells count="22">
    <mergeCell ref="C25:D25"/>
    <mergeCell ref="C26:D26"/>
    <mergeCell ref="C27:D27"/>
    <mergeCell ref="C28:D28"/>
    <mergeCell ref="C19:D19"/>
    <mergeCell ref="C20:D20"/>
    <mergeCell ref="C21:D21"/>
    <mergeCell ref="C22:D22"/>
    <mergeCell ref="C23:D23"/>
    <mergeCell ref="C24:D24"/>
    <mergeCell ref="C18:D18"/>
    <mergeCell ref="C7:D7"/>
    <mergeCell ref="C8:D8"/>
    <mergeCell ref="C9:D9"/>
    <mergeCell ref="C10:D10"/>
    <mergeCell ref="C11:D11"/>
    <mergeCell ref="C12:D12"/>
    <mergeCell ref="C13:D13"/>
    <mergeCell ref="C14:D14"/>
    <mergeCell ref="C15:D15"/>
    <mergeCell ref="C16:D16"/>
    <mergeCell ref="C17:D17"/>
  </mergeCells>
  <hyperlinks>
    <hyperlink ref="B8" location="'PLANILHA TIPO 1'!T1" display="PLANILHA TIPO 1" xr:uid="{8BCA9118-EA6A-48E9-A834-69D1B579499A}"/>
    <hyperlink ref="B9" location="'PLANILHA TIPO 2'!T1" display="PLANILHA TIPO 2" xr:uid="{09DB55DF-0A52-4966-8235-8BF65E9392EB}"/>
    <hyperlink ref="B10" location="'PLANILHA TIPO 3'!T1" display="PLANILHA TIPO 3" xr:uid="{366ADC08-631A-4E86-A595-14BDAB727BA5}"/>
    <hyperlink ref="B11" location="'PLANILHA TIPO 4'!T1" display="PLANILHA TIPO 4" xr:uid="{1CFE9283-3579-48D2-A575-41A76420C7EC}"/>
    <hyperlink ref="B12" location="'PLANILHA TIPO 5'!T1" display="PLANILHA TIPO 5" xr:uid="{425CB368-C272-49CE-BBDF-BCBCF9C1338F}"/>
    <hyperlink ref="B13" location="'BENFEITORIA TIPO 1'!T1" display="BENFEITORIA TIPO 1" xr:uid="{0805E066-3119-4789-A7E8-FF9E839DC800}"/>
    <hyperlink ref="B14" location="'BENFEITORIA TIPO 2'!T1" display="BENFEITORIA TIPO 2" xr:uid="{2D989DFA-6CF7-4B1C-8A88-F1D8AF0FD8BE}"/>
    <hyperlink ref="B15" location="'BENFEITORIA TIPO 3'!T1" display="BENFEITORIA TIPO 3" xr:uid="{B2BC014A-89AC-452C-BCB2-A84D3B74CAF1}"/>
    <hyperlink ref="B16" location="'BENFEITORIA TIPO 4'!T1" display="BENFEITORIA TIPO 4" xr:uid="{791FABFB-79DA-4A69-BEFA-73409A4946D2}"/>
    <hyperlink ref="B17" location="'FATOR DE PROFUNDIDADE'!K1" display="FATOR DE PROFUNDIDADE" xr:uid="{7CB83565-400F-4E56-BF1E-DAA143E84AC5}"/>
    <hyperlink ref="B18" location="'FATOR DE FRENTE'!G1" display="FATOR DE FRENTE" xr:uid="{2C4F0B4A-F644-4410-879C-38E0932B338E}"/>
    <hyperlink ref="B20" location="'FATOR DE TOPOGRAFIA'!G1" display="FATOR DE TOPOGRAFIA" xr:uid="{FD36DD71-3311-421A-B3B3-39DA15D272A2}"/>
    <hyperlink ref="B21" location="'FATOR DE CONSISTÊNCIA DO SOLO'!D1" display="FATOR DE CONSISTÊNCIA DO SOLO" xr:uid="{EB0A73F1-CE91-4F4F-943D-108D21C0A370}"/>
    <hyperlink ref="B22" location="'FATORES ESPECIAIS'!I1" display="FATORES ESPECIAIS" xr:uid="{ADF3E573-FFB1-4014-8C86-8F62BCE7FAE8}"/>
    <hyperlink ref="B23" location="TABELAS!L1" display="TABELAS" xr:uid="{E8CDF7E2-61C6-47A2-A667-BE9D61FB964E}"/>
    <hyperlink ref="B24" location="'VANTAGEM DA COISA FEITA'!T1" display="VANTAGEM DA COISA FEITA" xr:uid="{78FB4E5A-1D2B-44CB-A772-56A3DDA837D8}"/>
    <hyperlink ref="B25" location="'VISTORIA TERRENO'!AO1" display="LAUDO DE VISTORIA 1" xr:uid="{0C75DB33-54F1-4B62-BCB0-FD089C409A08}"/>
    <hyperlink ref="B19" location="'FATOR FRENTES MÚLT E DE ESQUINA'!J1" display="FATOR FRENTES MÚLTIPLAS E DE ESQUINA" xr:uid="{57E223C7-271A-46E7-914E-DFFDC4799B2D}"/>
    <hyperlink ref="B7" location="'AMOSTRA DOS TERRENOS'!F1" display="AMOSTRA DOS TERRENOS" xr:uid="{1A7E8F18-CDB3-47FC-9DD8-BE9AAF88E4C2}"/>
    <hyperlink ref="B26" location="'VISTORIA TERRENO BENFEITORIAS'!AO1" display="LAUDO DE VISTORIA 2" xr:uid="{BACC51C6-B362-4F40-86AA-4F037C2B9E30}"/>
    <hyperlink ref="B27" location="'VISTORIA APARTAMENTO'!AO1" display="LAUDO DE VISTORIA 3" xr:uid="{531FBAD5-A3C9-4DC0-A9B9-E714F0270948}"/>
    <hyperlink ref="B28" location="FONTES!D1" display="FONTES" xr:uid="{A8FEFB34-EA1E-4D9F-8F55-86A5A459DA31}"/>
  </hyperlinks>
  <pageMargins left="0.511811024" right="0.511811024" top="0.78740157499999996" bottom="0.78740157499999996" header="0.31496062000000002" footer="0.31496062000000002"/>
  <pageSetup paperSize="9" scale="4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164F6-78C4-41B7-B3CC-A4B70C8DC4CF}">
  <sheetPr codeName="Planilha10"/>
  <dimension ref="A1:AP157"/>
  <sheetViews>
    <sheetView showGridLines="0" zoomScaleNormal="100" workbookViewId="0"/>
  </sheetViews>
  <sheetFormatPr defaultColWidth="4.75" defaultRowHeight="20.100000000000001" customHeight="1" x14ac:dyDescent="0.25"/>
  <cols>
    <col min="1" max="18" width="8.625" style="358" customWidth="1"/>
    <col min="19" max="19" width="15.625" style="356" customWidth="1"/>
    <col min="20" max="22" width="25.625" style="356" customWidth="1"/>
    <col min="23" max="42" width="20.625" style="357" customWidth="1"/>
    <col min="43" max="16384" width="4.75" style="357"/>
  </cols>
  <sheetData>
    <row r="1" spans="1:42" s="356" customFormat="1" ht="140.1" customHeight="1" x14ac:dyDescent="0.25">
      <c r="A1" s="346"/>
      <c r="B1" s="346"/>
      <c r="C1" s="346"/>
      <c r="D1" s="346"/>
      <c r="E1" s="346"/>
      <c r="F1" s="346"/>
      <c r="G1" s="346"/>
      <c r="H1" s="346"/>
      <c r="I1" s="346"/>
      <c r="J1" s="346"/>
      <c r="K1" s="346"/>
      <c r="L1" s="346"/>
      <c r="M1" s="346"/>
      <c r="N1" s="346"/>
      <c r="O1" s="346"/>
      <c r="P1" s="388"/>
      <c r="Q1" s="388"/>
      <c r="R1" s="388"/>
      <c r="T1" s="348" t="s">
        <v>686</v>
      </c>
      <c r="W1" s="357"/>
      <c r="X1" s="357"/>
      <c r="Y1" s="357"/>
      <c r="Z1" s="357"/>
      <c r="AA1" s="357"/>
      <c r="AB1" s="357"/>
      <c r="AC1" s="357"/>
      <c r="AD1" s="357"/>
      <c r="AE1" s="357"/>
      <c r="AF1" s="357"/>
      <c r="AG1" s="357"/>
      <c r="AH1" s="357"/>
      <c r="AI1" s="357"/>
      <c r="AJ1" s="357"/>
      <c r="AK1" s="357"/>
      <c r="AL1" s="357"/>
      <c r="AM1" s="357"/>
      <c r="AN1" s="357"/>
      <c r="AO1" s="357"/>
      <c r="AP1" s="357"/>
    </row>
    <row r="2" spans="1:42" s="356" customFormat="1" ht="5.0999999999999996" customHeight="1" x14ac:dyDescent="0.25">
      <c r="A2" s="358"/>
      <c r="B2" s="358"/>
      <c r="C2" s="358"/>
      <c r="D2" s="358"/>
      <c r="E2" s="358"/>
      <c r="F2" s="358"/>
      <c r="G2" s="358"/>
      <c r="H2" s="358"/>
      <c r="I2" s="358"/>
      <c r="J2" s="358"/>
      <c r="K2" s="358"/>
      <c r="L2" s="358"/>
      <c r="M2" s="358"/>
      <c r="N2" s="358"/>
      <c r="O2" s="358"/>
      <c r="P2" s="358"/>
      <c r="Q2" s="358"/>
      <c r="R2" s="358"/>
      <c r="W2" s="357"/>
      <c r="X2" s="357"/>
      <c r="Y2" s="357"/>
      <c r="Z2" s="357"/>
      <c r="AA2" s="357"/>
      <c r="AB2" s="357"/>
      <c r="AC2" s="357"/>
      <c r="AD2" s="357"/>
      <c r="AE2" s="357"/>
      <c r="AF2" s="357"/>
      <c r="AG2" s="357"/>
      <c r="AH2" s="357"/>
      <c r="AI2" s="357"/>
      <c r="AJ2" s="357"/>
      <c r="AK2" s="357"/>
      <c r="AL2" s="357"/>
      <c r="AM2" s="357"/>
      <c r="AN2" s="357"/>
      <c r="AO2" s="357"/>
      <c r="AP2" s="357"/>
    </row>
    <row r="3" spans="1:42" s="356" customFormat="1" ht="5.0999999999999996" customHeight="1" x14ac:dyDescent="0.25">
      <c r="A3" s="346"/>
      <c r="B3" s="346"/>
      <c r="C3" s="346"/>
      <c r="D3" s="346"/>
      <c r="E3" s="346"/>
      <c r="F3" s="346"/>
      <c r="G3" s="346"/>
      <c r="H3" s="346"/>
      <c r="I3" s="346"/>
      <c r="J3" s="346"/>
      <c r="K3" s="346"/>
      <c r="L3" s="346"/>
      <c r="M3" s="346"/>
      <c r="N3" s="346"/>
      <c r="O3" s="346"/>
      <c r="P3" s="346"/>
      <c r="Q3" s="346"/>
      <c r="R3" s="346"/>
      <c r="W3" s="357"/>
      <c r="X3" s="357"/>
      <c r="Y3" s="357"/>
      <c r="Z3" s="357"/>
      <c r="AA3" s="357"/>
      <c r="AB3" s="357"/>
      <c r="AC3" s="357"/>
      <c r="AD3" s="357"/>
      <c r="AE3" s="357"/>
      <c r="AF3" s="357"/>
      <c r="AG3" s="357"/>
      <c r="AH3" s="357"/>
      <c r="AI3" s="357"/>
      <c r="AJ3" s="357"/>
      <c r="AK3" s="357"/>
      <c r="AL3" s="357"/>
      <c r="AM3" s="357"/>
      <c r="AN3" s="357"/>
      <c r="AO3" s="357"/>
      <c r="AP3" s="357"/>
    </row>
    <row r="5" spans="1:42" ht="20.100000000000001" customHeight="1" x14ac:dyDescent="0.25">
      <c r="A5" s="186" t="s">
        <v>680</v>
      </c>
      <c r="B5" s="186"/>
      <c r="C5" s="186"/>
      <c r="D5" s="186"/>
      <c r="E5" s="186"/>
      <c r="F5" s="186"/>
      <c r="G5" s="186"/>
      <c r="H5" s="186"/>
      <c r="I5" s="186"/>
      <c r="J5" s="186"/>
      <c r="K5" s="186"/>
      <c r="L5" s="186"/>
      <c r="M5" s="186"/>
      <c r="N5" s="186"/>
      <c r="O5" s="186"/>
      <c r="P5" s="186"/>
      <c r="Q5" s="186"/>
      <c r="R5" s="186"/>
      <c r="AA5" s="374"/>
    </row>
    <row r="6" spans="1:42" ht="20.100000000000001" customHeight="1" x14ac:dyDescent="0.25">
      <c r="A6" s="8"/>
      <c r="B6" s="8"/>
      <c r="C6" s="8"/>
      <c r="D6" s="8"/>
      <c r="E6" s="8"/>
      <c r="F6" s="8"/>
      <c r="G6" s="8"/>
      <c r="H6" s="8"/>
      <c r="I6" s="8"/>
      <c r="J6" s="8"/>
      <c r="K6" s="8"/>
      <c r="L6" s="8"/>
      <c r="M6" s="8"/>
      <c r="N6" s="8"/>
      <c r="O6" s="8"/>
      <c r="P6" s="8"/>
      <c r="Q6" s="8"/>
      <c r="R6" s="8"/>
      <c r="AA6" s="374"/>
    </row>
    <row r="7" spans="1:42" ht="20.100000000000001" customHeight="1" x14ac:dyDescent="0.25">
      <c r="A7" s="204" t="s">
        <v>243</v>
      </c>
      <c r="B7" s="204"/>
      <c r="C7" s="204"/>
      <c r="D7" s="204"/>
      <c r="E7" s="204"/>
      <c r="F7" s="204"/>
      <c r="G7" s="204"/>
      <c r="H7" s="204"/>
      <c r="I7" s="204"/>
      <c r="J7" s="204"/>
      <c r="K7" s="204"/>
      <c r="L7" s="204"/>
      <c r="M7" s="204"/>
      <c r="N7" s="204"/>
      <c r="O7" s="204"/>
      <c r="P7" s="204"/>
      <c r="Q7" s="204"/>
      <c r="R7" s="204"/>
      <c r="AA7" s="374"/>
    </row>
    <row r="8" spans="1:42" ht="20.100000000000001" customHeight="1" x14ac:dyDescent="0.25">
      <c r="A8" s="204"/>
      <c r="B8" s="204"/>
      <c r="C8" s="204"/>
      <c r="D8" s="204"/>
      <c r="E8" s="204"/>
      <c r="F8" s="204"/>
      <c r="G8" s="204"/>
      <c r="H8" s="204"/>
      <c r="I8" s="204"/>
      <c r="J8" s="204"/>
      <c r="K8" s="204"/>
      <c r="L8" s="204"/>
      <c r="M8" s="204"/>
      <c r="N8" s="204"/>
      <c r="O8" s="204"/>
      <c r="P8" s="204"/>
      <c r="Q8" s="204"/>
      <c r="R8" s="204"/>
      <c r="AA8" s="374"/>
    </row>
    <row r="9" spans="1:42" ht="20.100000000000001" customHeight="1" x14ac:dyDescent="0.25">
      <c r="A9" s="204"/>
      <c r="B9" s="204"/>
      <c r="C9" s="204"/>
      <c r="D9" s="204"/>
      <c r="E9" s="204"/>
      <c r="F9" s="204"/>
      <c r="G9" s="204"/>
      <c r="H9" s="204"/>
      <c r="I9" s="204"/>
      <c r="J9" s="204"/>
      <c r="K9" s="204"/>
      <c r="L9" s="204"/>
      <c r="M9" s="204"/>
      <c r="N9" s="204"/>
      <c r="O9" s="204"/>
      <c r="P9" s="204"/>
      <c r="Q9" s="204"/>
      <c r="R9" s="204"/>
      <c r="AA9" s="374"/>
    </row>
    <row r="10" spans="1:42" ht="20.100000000000001" customHeight="1" x14ac:dyDescent="0.25">
      <c r="A10" s="8"/>
      <c r="B10" s="8"/>
      <c r="C10" s="8"/>
      <c r="D10" s="8"/>
      <c r="E10" s="8"/>
      <c r="F10" s="8"/>
      <c r="G10" s="8"/>
      <c r="H10" s="8"/>
      <c r="I10" s="8"/>
      <c r="J10" s="8"/>
      <c r="K10" s="8"/>
      <c r="L10" s="8"/>
      <c r="M10" s="8"/>
      <c r="N10" s="8"/>
      <c r="O10" s="8"/>
      <c r="P10" s="8"/>
      <c r="Q10" s="8"/>
      <c r="R10" s="8"/>
      <c r="AA10" s="374"/>
    </row>
    <row r="11" spans="1:42" ht="20.100000000000001" customHeight="1" x14ac:dyDescent="0.25">
      <c r="A11" s="147" t="s">
        <v>244</v>
      </c>
      <c r="B11" s="147"/>
      <c r="C11" s="147"/>
      <c r="D11" s="147" t="s">
        <v>245</v>
      </c>
      <c r="E11" s="147"/>
      <c r="F11" s="147"/>
      <c r="G11" s="147"/>
      <c r="H11" s="147"/>
      <c r="I11" s="147"/>
      <c r="J11" s="147" t="s">
        <v>246</v>
      </c>
      <c r="K11" s="147"/>
      <c r="L11" s="147"/>
      <c r="M11" s="147"/>
      <c r="N11" s="16"/>
      <c r="O11" s="205" t="s">
        <v>247</v>
      </c>
      <c r="P11" s="205"/>
      <c r="Q11" s="205"/>
      <c r="R11" s="205"/>
      <c r="T11" s="356" t="s">
        <v>245</v>
      </c>
      <c r="U11" s="356" t="s">
        <v>249</v>
      </c>
      <c r="V11" s="356" t="s">
        <v>282</v>
      </c>
      <c r="AA11" s="374"/>
    </row>
    <row r="12" spans="1:42" ht="20.100000000000001" customHeight="1" x14ac:dyDescent="0.25">
      <c r="A12" s="149" t="s">
        <v>248</v>
      </c>
      <c r="B12" s="149"/>
      <c r="C12" s="149"/>
      <c r="D12" s="196" t="s">
        <v>249</v>
      </c>
      <c r="E12" s="196"/>
      <c r="F12" s="196"/>
      <c r="G12" s="196"/>
      <c r="H12" s="196"/>
      <c r="I12" s="196"/>
      <c r="J12" s="149" t="s">
        <v>250</v>
      </c>
      <c r="K12" s="149"/>
      <c r="L12" s="149"/>
      <c r="M12" s="149"/>
      <c r="N12" s="14"/>
      <c r="O12" s="149" t="s">
        <v>285</v>
      </c>
      <c r="P12" s="149"/>
      <c r="Q12" s="149"/>
      <c r="R12" s="149"/>
      <c r="T12" s="356" t="s">
        <v>276</v>
      </c>
      <c r="U12" s="356" t="s">
        <v>273</v>
      </c>
      <c r="V12" s="356" t="s">
        <v>247</v>
      </c>
      <c r="AA12" s="374"/>
    </row>
    <row r="13" spans="1:42" ht="20.100000000000001" customHeight="1" x14ac:dyDescent="0.25">
      <c r="A13" s="149" t="s">
        <v>251</v>
      </c>
      <c r="B13" s="149"/>
      <c r="C13" s="149"/>
      <c r="D13" s="149"/>
      <c r="E13" s="149"/>
      <c r="F13" s="149"/>
      <c r="G13" s="149"/>
      <c r="H13" s="149"/>
      <c r="I13" s="149"/>
      <c r="J13" s="149"/>
      <c r="K13" s="149"/>
      <c r="L13" s="221">
        <v>2545.33</v>
      </c>
      <c r="M13" s="221"/>
      <c r="N13" s="221"/>
      <c r="O13" s="221"/>
      <c r="P13" s="221"/>
      <c r="Q13" s="221"/>
      <c r="R13" s="221"/>
      <c r="T13" s="357" t="s">
        <v>277</v>
      </c>
      <c r="U13" s="357" t="s">
        <v>278</v>
      </c>
      <c r="V13" s="357" t="s">
        <v>283</v>
      </c>
      <c r="AA13" s="374"/>
    </row>
    <row r="14" spans="1:42" ht="20.100000000000001" customHeight="1" x14ac:dyDescent="0.25">
      <c r="A14" s="8"/>
      <c r="B14" s="8"/>
      <c r="C14" s="8"/>
      <c r="D14" s="8"/>
      <c r="E14" s="8"/>
      <c r="F14" s="8"/>
      <c r="G14" s="8"/>
      <c r="H14" s="8"/>
      <c r="I14" s="8"/>
      <c r="J14" s="8"/>
      <c r="K14" s="8"/>
      <c r="L14" s="12"/>
      <c r="M14" s="12"/>
      <c r="N14" s="12"/>
      <c r="O14" s="12"/>
      <c r="P14" s="12"/>
      <c r="Q14" s="12"/>
      <c r="R14" s="12"/>
      <c r="T14" s="356" t="s">
        <v>270</v>
      </c>
      <c r="U14" s="356" t="s">
        <v>272</v>
      </c>
      <c r="V14" s="356" t="s">
        <v>284</v>
      </c>
      <c r="AA14" s="374"/>
    </row>
    <row r="15" spans="1:42" ht="20.100000000000001" customHeight="1" x14ac:dyDescent="0.25">
      <c r="A15" s="147" t="s">
        <v>252</v>
      </c>
      <c r="B15" s="147"/>
      <c r="C15" s="147"/>
      <c r="D15" s="147"/>
      <c r="E15" s="147"/>
      <c r="F15" s="147"/>
      <c r="G15" s="147"/>
      <c r="H15" s="147"/>
      <c r="I15" s="147"/>
      <c r="J15" s="147"/>
      <c r="K15" s="147"/>
      <c r="L15" s="155">
        <v>125.65</v>
      </c>
      <c r="M15" s="155"/>
      <c r="N15" s="155"/>
      <c r="O15" s="155"/>
      <c r="P15" s="155"/>
      <c r="Q15" s="155"/>
      <c r="R15" s="155"/>
      <c r="T15" s="356" t="s">
        <v>271</v>
      </c>
      <c r="U15" s="356" t="s">
        <v>279</v>
      </c>
      <c r="AA15" s="374"/>
    </row>
    <row r="16" spans="1:42" ht="20.100000000000001" customHeight="1" x14ac:dyDescent="0.25">
      <c r="A16" s="147" t="s">
        <v>253</v>
      </c>
      <c r="B16" s="147"/>
      <c r="C16" s="147"/>
      <c r="D16" s="147"/>
      <c r="E16" s="147"/>
      <c r="F16" s="147"/>
      <c r="G16" s="147"/>
      <c r="H16" s="147"/>
      <c r="I16" s="147"/>
      <c r="J16" s="147"/>
      <c r="K16" s="147"/>
      <c r="L16" s="224">
        <f>L13*L15</f>
        <v>319820.7145</v>
      </c>
      <c r="M16" s="224"/>
      <c r="N16" s="224"/>
      <c r="O16" s="224"/>
      <c r="P16" s="224"/>
      <c r="Q16" s="224"/>
      <c r="R16" s="224"/>
      <c r="U16" s="356" t="s">
        <v>280</v>
      </c>
      <c r="AA16" s="374"/>
    </row>
    <row r="17" spans="1:27" ht="20.100000000000001" customHeight="1" x14ac:dyDescent="0.25">
      <c r="A17" s="7"/>
      <c r="B17" s="7"/>
      <c r="C17" s="7"/>
      <c r="D17" s="7"/>
      <c r="E17" s="7"/>
      <c r="F17" s="7"/>
      <c r="G17" s="7"/>
      <c r="H17" s="7"/>
      <c r="I17" s="7"/>
      <c r="J17" s="7"/>
      <c r="K17" s="7"/>
      <c r="L17" s="7"/>
      <c r="M17" s="7"/>
      <c r="N17" s="7"/>
      <c r="O17" s="7"/>
      <c r="P17" s="7"/>
      <c r="Q17" s="7"/>
      <c r="R17" s="7"/>
      <c r="U17" s="356" t="s">
        <v>281</v>
      </c>
      <c r="AA17" s="374"/>
    </row>
    <row r="18" spans="1:27" ht="20.100000000000001" customHeight="1" x14ac:dyDescent="0.25">
      <c r="A18" s="199" t="s">
        <v>254</v>
      </c>
      <c r="B18" s="199"/>
      <c r="C18" s="199"/>
      <c r="D18" s="199"/>
      <c r="E18" s="199"/>
      <c r="F18" s="199"/>
      <c r="G18" s="199"/>
      <c r="H18" s="199"/>
      <c r="I18" s="199"/>
      <c r="J18" s="199"/>
      <c r="K18" s="199"/>
      <c r="L18" s="199"/>
      <c r="M18" s="199"/>
      <c r="N18" s="199"/>
      <c r="O18" s="199"/>
      <c r="P18" s="199"/>
      <c r="Q18" s="199"/>
      <c r="R18" s="199"/>
      <c r="U18" s="356" t="s">
        <v>275</v>
      </c>
      <c r="AA18" s="374"/>
    </row>
    <row r="19" spans="1:27" ht="20.100000000000001" customHeight="1" x14ac:dyDescent="0.25">
      <c r="A19" s="7"/>
      <c r="B19" s="7"/>
      <c r="C19" s="7"/>
      <c r="D19" s="7"/>
      <c r="E19" s="7"/>
      <c r="F19" s="7"/>
      <c r="G19" s="7"/>
      <c r="H19" s="7"/>
      <c r="I19" s="7"/>
      <c r="J19" s="7"/>
      <c r="K19" s="7"/>
      <c r="L19" s="7"/>
      <c r="M19" s="7"/>
      <c r="N19" s="7"/>
      <c r="O19" s="7"/>
      <c r="P19" s="7"/>
      <c r="Q19" s="7"/>
      <c r="R19" s="7"/>
      <c r="U19" s="356" t="s">
        <v>274</v>
      </c>
      <c r="AA19" s="374"/>
    </row>
    <row r="20" spans="1:27" ht="20.100000000000001" customHeight="1" x14ac:dyDescent="0.25">
      <c r="A20" s="147" t="s">
        <v>255</v>
      </c>
      <c r="B20" s="147"/>
      <c r="C20" s="147"/>
      <c r="D20" s="147"/>
      <c r="E20" s="207">
        <v>25</v>
      </c>
      <c r="F20" s="207"/>
      <c r="G20" s="207"/>
      <c r="H20" s="207"/>
      <c r="I20" s="8"/>
      <c r="J20" s="8"/>
      <c r="K20" s="8"/>
      <c r="L20" s="8"/>
      <c r="M20" s="8"/>
      <c r="N20" s="8"/>
      <c r="O20" s="8"/>
      <c r="P20" s="8"/>
      <c r="Q20" s="8"/>
      <c r="R20" s="8"/>
      <c r="T20" s="357"/>
      <c r="U20" s="357"/>
      <c r="AA20" s="374"/>
    </row>
    <row r="21" spans="1:27" ht="20.100000000000001" customHeight="1" x14ac:dyDescent="0.25">
      <c r="A21" s="147" t="s">
        <v>256</v>
      </c>
      <c r="B21" s="147"/>
      <c r="C21" s="147"/>
      <c r="D21" s="147"/>
      <c r="E21" s="172">
        <v>70</v>
      </c>
      <c r="F21" s="172"/>
      <c r="G21" s="172"/>
      <c r="H21" s="172"/>
      <c r="I21" s="8"/>
      <c r="J21" s="8"/>
      <c r="K21" s="8"/>
      <c r="L21" s="8"/>
      <c r="M21" s="8"/>
      <c r="N21" s="8"/>
      <c r="O21" s="8"/>
      <c r="P21" s="8"/>
      <c r="Q21" s="8"/>
      <c r="R21" s="8"/>
      <c r="T21" s="357"/>
      <c r="U21" s="357"/>
      <c r="AA21" s="374"/>
    </row>
    <row r="22" spans="1:27" ht="20.100000000000001" customHeight="1" x14ac:dyDescent="0.25">
      <c r="A22" s="149" t="s">
        <v>257</v>
      </c>
      <c r="B22" s="149"/>
      <c r="C22" s="149"/>
      <c r="D22" s="149"/>
      <c r="E22" s="208">
        <f>E20/E21</f>
        <v>0.35714285714285715</v>
      </c>
      <c r="F22" s="208"/>
      <c r="G22" s="208"/>
      <c r="H22" s="208"/>
      <c r="I22" s="8"/>
      <c r="J22" s="8"/>
      <c r="K22" s="8"/>
      <c r="L22" s="8"/>
      <c r="M22" s="8"/>
      <c r="N22" s="8"/>
      <c r="O22" s="8"/>
      <c r="P22" s="8"/>
      <c r="Q22" s="8"/>
      <c r="R22" s="8"/>
      <c r="T22" s="357"/>
      <c r="U22" s="357"/>
      <c r="AA22" s="374"/>
    </row>
    <row r="23" spans="1:27" ht="20.100000000000001" customHeight="1" x14ac:dyDescent="0.25">
      <c r="A23" s="7"/>
      <c r="B23" s="7"/>
      <c r="C23" s="7"/>
      <c r="D23" s="7"/>
      <c r="E23" s="7"/>
      <c r="F23" s="7"/>
      <c r="G23" s="7"/>
      <c r="H23" s="7"/>
      <c r="I23" s="7"/>
      <c r="J23" s="8"/>
      <c r="K23" s="8"/>
      <c r="L23" s="8"/>
      <c r="M23" s="8"/>
      <c r="N23" s="8"/>
      <c r="O23" s="8"/>
      <c r="P23" s="8"/>
      <c r="Q23" s="8"/>
      <c r="R23" s="8"/>
      <c r="AA23" s="374"/>
    </row>
    <row r="24" spans="1:27" ht="20.100000000000001" customHeight="1" x14ac:dyDescent="0.25">
      <c r="A24" s="158" t="s">
        <v>343</v>
      </c>
      <c r="B24" s="158"/>
      <c r="C24" s="158"/>
      <c r="D24" s="158"/>
      <c r="E24" s="158"/>
      <c r="F24" s="158"/>
      <c r="G24" s="158"/>
      <c r="H24" s="158"/>
      <c r="I24" s="158"/>
      <c r="J24" s="158"/>
      <c r="K24" s="158"/>
      <c r="L24" s="158"/>
      <c r="M24" s="158"/>
      <c r="N24" s="158"/>
      <c r="O24" s="158"/>
      <c r="P24" s="158"/>
      <c r="Q24" s="158"/>
      <c r="R24" s="158"/>
      <c r="S24" s="387"/>
      <c r="T24" s="387"/>
      <c r="AA24" s="374"/>
    </row>
    <row r="25" spans="1:27" ht="20.100000000000001" customHeight="1" x14ac:dyDescent="0.25">
      <c r="A25" s="158"/>
      <c r="B25" s="158"/>
      <c r="C25" s="158"/>
      <c r="D25" s="158"/>
      <c r="E25" s="158"/>
      <c r="F25" s="158"/>
      <c r="G25" s="158"/>
      <c r="H25" s="158"/>
      <c r="I25" s="158"/>
      <c r="J25" s="158"/>
      <c r="K25" s="158"/>
      <c r="L25" s="158"/>
      <c r="M25" s="158"/>
      <c r="N25" s="158"/>
      <c r="O25" s="158"/>
      <c r="P25" s="158"/>
      <c r="Q25" s="158"/>
      <c r="R25" s="158"/>
      <c r="AA25" s="374"/>
    </row>
    <row r="26" spans="1:27" ht="20.100000000000001" customHeight="1" x14ac:dyDescent="0.25">
      <c r="A26" s="45"/>
      <c r="B26" s="45"/>
      <c r="C26" s="45"/>
      <c r="D26" s="45"/>
      <c r="E26" s="45"/>
      <c r="F26" s="45"/>
      <c r="G26" s="45"/>
      <c r="H26" s="45"/>
      <c r="I26" s="45"/>
      <c r="J26" s="45"/>
      <c r="K26" s="45"/>
      <c r="L26" s="45"/>
      <c r="M26" s="45"/>
      <c r="N26" s="45"/>
      <c r="O26" s="45"/>
      <c r="P26" s="45"/>
      <c r="Q26" s="45"/>
      <c r="R26" s="45"/>
      <c r="AA26" s="374"/>
    </row>
    <row r="27" spans="1:27" ht="20.100000000000001" customHeight="1" x14ac:dyDescent="0.25">
      <c r="A27" s="231" t="s">
        <v>5</v>
      </c>
      <c r="B27" s="231"/>
      <c r="C27" s="231" t="s">
        <v>344</v>
      </c>
      <c r="D27" s="231"/>
      <c r="E27" s="231"/>
      <c r="F27" s="231"/>
      <c r="G27" s="231"/>
      <c r="H27" s="231"/>
      <c r="I27" s="231"/>
      <c r="J27" s="231"/>
      <c r="K27" s="231"/>
      <c r="L27" s="231"/>
      <c r="M27" s="231"/>
      <c r="N27" s="231"/>
      <c r="O27" s="231"/>
      <c r="P27" s="231" t="s">
        <v>345</v>
      </c>
      <c r="Q27" s="231"/>
      <c r="R27" s="231"/>
      <c r="S27" s="357"/>
      <c r="T27" s="357"/>
      <c r="AA27" s="374"/>
    </row>
    <row r="28" spans="1:27" ht="20.100000000000001" customHeight="1" x14ac:dyDescent="0.25">
      <c r="A28" s="232">
        <v>1</v>
      </c>
      <c r="B28" s="232"/>
      <c r="C28" s="233" t="s">
        <v>844</v>
      </c>
      <c r="D28" s="233"/>
      <c r="E28" s="233"/>
      <c r="F28" s="233"/>
      <c r="G28" s="233"/>
      <c r="H28" s="233"/>
      <c r="I28" s="233"/>
      <c r="J28" s="233"/>
      <c r="K28" s="233"/>
      <c r="L28" s="233"/>
      <c r="M28" s="233"/>
      <c r="N28" s="233"/>
      <c r="O28" s="233"/>
      <c r="P28" s="234">
        <v>0.02</v>
      </c>
      <c r="Q28" s="234"/>
      <c r="R28" s="234"/>
      <c r="S28" s="357"/>
      <c r="T28" s="357"/>
      <c r="AA28" s="374"/>
    </row>
    <row r="29" spans="1:27" ht="20.100000000000001" customHeight="1" x14ac:dyDescent="0.25">
      <c r="A29" s="225">
        <v>2</v>
      </c>
      <c r="B29" s="225"/>
      <c r="C29" s="226" t="s">
        <v>845</v>
      </c>
      <c r="D29" s="226"/>
      <c r="E29" s="226"/>
      <c r="F29" s="226"/>
      <c r="G29" s="226"/>
      <c r="H29" s="226"/>
      <c r="I29" s="226"/>
      <c r="J29" s="226"/>
      <c r="K29" s="226"/>
      <c r="L29" s="226"/>
      <c r="M29" s="226"/>
      <c r="N29" s="226"/>
      <c r="O29" s="226"/>
      <c r="P29" s="227">
        <v>0.04</v>
      </c>
      <c r="Q29" s="227"/>
      <c r="R29" s="227"/>
      <c r="S29" s="357"/>
      <c r="T29" s="357"/>
      <c r="AA29" s="374"/>
    </row>
    <row r="30" spans="1:27" ht="20.100000000000001" customHeight="1" x14ac:dyDescent="0.25">
      <c r="A30" s="228">
        <v>3</v>
      </c>
      <c r="B30" s="228"/>
      <c r="C30" s="229" t="s">
        <v>846</v>
      </c>
      <c r="D30" s="229"/>
      <c r="E30" s="229"/>
      <c r="F30" s="229"/>
      <c r="G30" s="229"/>
      <c r="H30" s="229"/>
      <c r="I30" s="229"/>
      <c r="J30" s="229"/>
      <c r="K30" s="229"/>
      <c r="L30" s="229"/>
      <c r="M30" s="229"/>
      <c r="N30" s="229"/>
      <c r="O30" s="229"/>
      <c r="P30" s="230">
        <v>0.05</v>
      </c>
      <c r="Q30" s="230"/>
      <c r="R30" s="230"/>
      <c r="S30" s="357"/>
      <c r="T30" s="357"/>
      <c r="AA30" s="374"/>
    </row>
    <row r="31" spans="1:27" ht="20.100000000000001" customHeight="1" x14ac:dyDescent="0.25">
      <c r="A31" s="228">
        <v>4</v>
      </c>
      <c r="B31" s="228"/>
      <c r="C31" s="229" t="s">
        <v>847</v>
      </c>
      <c r="D31" s="229"/>
      <c r="E31" s="229"/>
      <c r="F31" s="229"/>
      <c r="G31" s="229"/>
      <c r="H31" s="229"/>
      <c r="I31" s="229"/>
      <c r="J31" s="229"/>
      <c r="K31" s="229"/>
      <c r="L31" s="229"/>
      <c r="M31" s="229"/>
      <c r="N31" s="229"/>
      <c r="O31" s="229"/>
      <c r="P31" s="230">
        <v>0.2</v>
      </c>
      <c r="Q31" s="230"/>
      <c r="R31" s="230"/>
      <c r="S31" s="357"/>
      <c r="T31" s="357"/>
      <c r="AA31" s="374"/>
    </row>
    <row r="32" spans="1:27" ht="20.100000000000001" customHeight="1" x14ac:dyDescent="0.25">
      <c r="A32" s="228">
        <v>5</v>
      </c>
      <c r="B32" s="228"/>
      <c r="C32" s="229" t="s">
        <v>848</v>
      </c>
      <c r="D32" s="229"/>
      <c r="E32" s="229"/>
      <c r="F32" s="229"/>
      <c r="G32" s="229"/>
      <c r="H32" s="229"/>
      <c r="I32" s="229"/>
      <c r="J32" s="229"/>
      <c r="K32" s="229"/>
      <c r="L32" s="229"/>
      <c r="M32" s="229"/>
      <c r="N32" s="229"/>
      <c r="O32" s="229"/>
      <c r="P32" s="230">
        <v>7.0000000000000007E-2</v>
      </c>
      <c r="Q32" s="230"/>
      <c r="R32" s="230"/>
      <c r="S32" s="357"/>
      <c r="T32" s="357"/>
      <c r="AA32" s="374"/>
    </row>
    <row r="33" spans="1:27" ht="20.100000000000001" customHeight="1" x14ac:dyDescent="0.25">
      <c r="A33" s="228">
        <v>6</v>
      </c>
      <c r="B33" s="228"/>
      <c r="C33" s="229" t="s">
        <v>849</v>
      </c>
      <c r="D33" s="229"/>
      <c r="E33" s="229"/>
      <c r="F33" s="229"/>
      <c r="G33" s="229"/>
      <c r="H33" s="229"/>
      <c r="I33" s="229"/>
      <c r="J33" s="229"/>
      <c r="K33" s="229"/>
      <c r="L33" s="229"/>
      <c r="M33" s="229"/>
      <c r="N33" s="229"/>
      <c r="O33" s="229"/>
      <c r="P33" s="230">
        <v>0.05</v>
      </c>
      <c r="Q33" s="230"/>
      <c r="R33" s="230"/>
      <c r="S33" s="357"/>
      <c r="T33" s="357"/>
      <c r="AA33" s="374"/>
    </row>
    <row r="34" spans="1:27" ht="20.100000000000001" customHeight="1" x14ac:dyDescent="0.25">
      <c r="A34" s="228">
        <v>7</v>
      </c>
      <c r="B34" s="228"/>
      <c r="C34" s="229" t="s">
        <v>850</v>
      </c>
      <c r="D34" s="229"/>
      <c r="E34" s="229"/>
      <c r="F34" s="229"/>
      <c r="G34" s="229"/>
      <c r="H34" s="229"/>
      <c r="I34" s="229"/>
      <c r="J34" s="229"/>
      <c r="K34" s="229"/>
      <c r="L34" s="229"/>
      <c r="M34" s="229"/>
      <c r="N34" s="229"/>
      <c r="O34" s="229"/>
      <c r="P34" s="230">
        <v>0.12</v>
      </c>
      <c r="Q34" s="230"/>
      <c r="R34" s="230"/>
      <c r="S34" s="357"/>
      <c r="T34" s="357"/>
      <c r="AA34" s="374"/>
    </row>
    <row r="35" spans="1:27" ht="20.100000000000001" customHeight="1" x14ac:dyDescent="0.25">
      <c r="A35" s="235">
        <v>8</v>
      </c>
      <c r="B35" s="235"/>
      <c r="C35" s="236" t="s">
        <v>0</v>
      </c>
      <c r="D35" s="236"/>
      <c r="E35" s="236"/>
      <c r="F35" s="236"/>
      <c r="G35" s="236"/>
      <c r="H35" s="236"/>
      <c r="I35" s="236"/>
      <c r="J35" s="236"/>
      <c r="K35" s="236"/>
      <c r="L35" s="236"/>
      <c r="M35" s="236"/>
      <c r="N35" s="236"/>
      <c r="O35" s="236"/>
      <c r="P35" s="237">
        <v>0.05</v>
      </c>
      <c r="Q35" s="237"/>
      <c r="R35" s="237"/>
      <c r="S35" s="357"/>
      <c r="T35" s="357"/>
      <c r="AA35" s="374"/>
    </row>
    <row r="36" spans="1:27" ht="20.100000000000001" customHeight="1" x14ac:dyDescent="0.25">
      <c r="A36" s="228">
        <v>9</v>
      </c>
      <c r="B36" s="228"/>
      <c r="C36" s="229" t="s">
        <v>851</v>
      </c>
      <c r="D36" s="229"/>
      <c r="E36" s="229"/>
      <c r="F36" s="229"/>
      <c r="G36" s="229"/>
      <c r="H36" s="229"/>
      <c r="I36" s="229"/>
      <c r="J36" s="229"/>
      <c r="K36" s="229"/>
      <c r="L36" s="229"/>
      <c r="M36" s="229"/>
      <c r="N36" s="229"/>
      <c r="O36" s="229"/>
      <c r="P36" s="230">
        <v>0.04</v>
      </c>
      <c r="Q36" s="230"/>
      <c r="R36" s="230"/>
      <c r="S36" s="357"/>
      <c r="T36" s="357"/>
      <c r="AA36" s="374"/>
    </row>
    <row r="37" spans="1:27" ht="20.100000000000001" customHeight="1" x14ac:dyDescent="0.25">
      <c r="A37" s="228">
        <v>10</v>
      </c>
      <c r="B37" s="228"/>
      <c r="C37" s="229" t="s">
        <v>852</v>
      </c>
      <c r="D37" s="229"/>
      <c r="E37" s="229"/>
      <c r="F37" s="229"/>
      <c r="G37" s="229"/>
      <c r="H37" s="229"/>
      <c r="I37" s="229"/>
      <c r="J37" s="229"/>
      <c r="K37" s="229"/>
      <c r="L37" s="229"/>
      <c r="M37" s="229"/>
      <c r="N37" s="229"/>
      <c r="O37" s="229"/>
      <c r="P37" s="230">
        <v>7.0000000000000007E-2</v>
      </c>
      <c r="Q37" s="230"/>
      <c r="R37" s="230"/>
      <c r="S37" s="357"/>
      <c r="T37" s="357"/>
      <c r="AA37" s="374"/>
    </row>
    <row r="38" spans="1:27" ht="20.100000000000001" customHeight="1" x14ac:dyDescent="0.25">
      <c r="A38" s="228">
        <v>11</v>
      </c>
      <c r="B38" s="228"/>
      <c r="C38" s="229" t="s">
        <v>853</v>
      </c>
      <c r="D38" s="229"/>
      <c r="E38" s="229"/>
      <c r="F38" s="229"/>
      <c r="G38" s="229"/>
      <c r="H38" s="229"/>
      <c r="I38" s="229"/>
      <c r="J38" s="229"/>
      <c r="K38" s="229"/>
      <c r="L38" s="229"/>
      <c r="M38" s="229"/>
      <c r="N38" s="229"/>
      <c r="O38" s="229"/>
      <c r="P38" s="230">
        <v>0.05</v>
      </c>
      <c r="Q38" s="230"/>
      <c r="R38" s="230"/>
      <c r="S38" s="357"/>
      <c r="T38" s="357"/>
      <c r="AA38" s="374"/>
    </row>
    <row r="39" spans="1:27" ht="20.100000000000001" customHeight="1" x14ac:dyDescent="0.25">
      <c r="A39" s="228">
        <v>12</v>
      </c>
      <c r="B39" s="228"/>
      <c r="C39" s="229" t="s">
        <v>854</v>
      </c>
      <c r="D39" s="229"/>
      <c r="E39" s="229"/>
      <c r="F39" s="229"/>
      <c r="G39" s="229"/>
      <c r="H39" s="229"/>
      <c r="I39" s="229"/>
      <c r="J39" s="229"/>
      <c r="K39" s="229"/>
      <c r="L39" s="229"/>
      <c r="M39" s="229"/>
      <c r="N39" s="229"/>
      <c r="O39" s="229"/>
      <c r="P39" s="230">
        <v>0.02</v>
      </c>
      <c r="Q39" s="230"/>
      <c r="R39" s="230"/>
      <c r="S39" s="357"/>
      <c r="T39" s="357"/>
      <c r="AA39" s="374"/>
    </row>
    <row r="40" spans="1:27" ht="20.100000000000001" customHeight="1" x14ac:dyDescent="0.25">
      <c r="A40" s="228">
        <v>13</v>
      </c>
      <c r="B40" s="228"/>
      <c r="C40" s="229" t="s">
        <v>855</v>
      </c>
      <c r="D40" s="229"/>
      <c r="E40" s="229"/>
      <c r="F40" s="229"/>
      <c r="G40" s="229"/>
      <c r="H40" s="229"/>
      <c r="I40" s="229"/>
      <c r="J40" s="229"/>
      <c r="K40" s="229"/>
      <c r="L40" s="229"/>
      <c r="M40" s="229"/>
      <c r="N40" s="229"/>
      <c r="O40" s="229"/>
      <c r="P40" s="230">
        <v>0.06</v>
      </c>
      <c r="Q40" s="230"/>
      <c r="R40" s="230"/>
      <c r="S40" s="357"/>
      <c r="T40" s="357"/>
      <c r="AA40" s="374"/>
    </row>
    <row r="41" spans="1:27" ht="20.100000000000001" customHeight="1" x14ac:dyDescent="0.25">
      <c r="A41" s="228">
        <v>14</v>
      </c>
      <c r="B41" s="228"/>
      <c r="C41" s="229" t="s">
        <v>856</v>
      </c>
      <c r="D41" s="229"/>
      <c r="E41" s="229"/>
      <c r="F41" s="229"/>
      <c r="G41" s="229"/>
      <c r="H41" s="229"/>
      <c r="I41" s="229"/>
      <c r="J41" s="229"/>
      <c r="K41" s="229"/>
      <c r="L41" s="229"/>
      <c r="M41" s="229"/>
      <c r="N41" s="229"/>
      <c r="O41" s="229"/>
      <c r="P41" s="230">
        <v>0.02</v>
      </c>
      <c r="Q41" s="230"/>
      <c r="R41" s="230"/>
      <c r="S41" s="357"/>
      <c r="T41" s="357"/>
      <c r="AA41" s="374"/>
    </row>
    <row r="42" spans="1:27" ht="20.100000000000001" customHeight="1" x14ac:dyDescent="0.25">
      <c r="A42" s="228">
        <v>15</v>
      </c>
      <c r="B42" s="228"/>
      <c r="C42" s="229" t="s">
        <v>857</v>
      </c>
      <c r="D42" s="229"/>
      <c r="E42" s="229"/>
      <c r="F42" s="229"/>
      <c r="G42" s="229"/>
      <c r="H42" s="229"/>
      <c r="I42" s="229"/>
      <c r="J42" s="229"/>
      <c r="K42" s="229"/>
      <c r="L42" s="229"/>
      <c r="M42" s="229"/>
      <c r="N42" s="229"/>
      <c r="O42" s="229"/>
      <c r="P42" s="230">
        <v>0.02</v>
      </c>
      <c r="Q42" s="230"/>
      <c r="R42" s="230"/>
      <c r="S42" s="357"/>
      <c r="T42" s="357"/>
      <c r="AA42" s="374"/>
    </row>
    <row r="43" spans="1:27" ht="20.100000000000001" customHeight="1" x14ac:dyDescent="0.25">
      <c r="A43" s="228">
        <v>16</v>
      </c>
      <c r="B43" s="228"/>
      <c r="C43" s="229" t="s">
        <v>858</v>
      </c>
      <c r="D43" s="229"/>
      <c r="E43" s="229"/>
      <c r="F43" s="229"/>
      <c r="G43" s="229"/>
      <c r="H43" s="229"/>
      <c r="I43" s="229"/>
      <c r="J43" s="229"/>
      <c r="K43" s="229"/>
      <c r="L43" s="229"/>
      <c r="M43" s="229"/>
      <c r="N43" s="229"/>
      <c r="O43" s="229"/>
      <c r="P43" s="230">
        <v>0.1</v>
      </c>
      <c r="Q43" s="230"/>
      <c r="R43" s="230"/>
      <c r="S43" s="357"/>
      <c r="T43" s="357"/>
      <c r="AA43" s="374"/>
    </row>
    <row r="44" spans="1:27" ht="20.100000000000001" customHeight="1" x14ac:dyDescent="0.25">
      <c r="A44" s="228">
        <v>17</v>
      </c>
      <c r="B44" s="228"/>
      <c r="C44" s="229" t="s">
        <v>859</v>
      </c>
      <c r="D44" s="229"/>
      <c r="E44" s="229"/>
      <c r="F44" s="229"/>
      <c r="G44" s="229"/>
      <c r="H44" s="229"/>
      <c r="I44" s="229"/>
      <c r="J44" s="229"/>
      <c r="K44" s="229"/>
      <c r="L44" s="229"/>
      <c r="M44" s="229"/>
      <c r="N44" s="229"/>
      <c r="O44" s="229"/>
      <c r="P44" s="230">
        <v>0.02</v>
      </c>
      <c r="Q44" s="230"/>
      <c r="R44" s="230"/>
      <c r="S44" s="357"/>
      <c r="T44" s="357"/>
      <c r="AA44" s="374"/>
    </row>
    <row r="45" spans="1:27" ht="20.100000000000001" customHeight="1" x14ac:dyDescent="0.25">
      <c r="A45" s="249" t="s">
        <v>860</v>
      </c>
      <c r="B45" s="249"/>
      <c r="C45" s="249"/>
      <c r="D45" s="249"/>
      <c r="E45" s="249"/>
      <c r="F45" s="249"/>
      <c r="G45" s="249"/>
      <c r="H45" s="249"/>
      <c r="I45" s="249"/>
      <c r="J45" s="249"/>
      <c r="K45" s="249"/>
      <c r="L45" s="249"/>
      <c r="M45" s="249"/>
      <c r="N45" s="249"/>
      <c r="O45" s="249"/>
      <c r="P45" s="249"/>
      <c r="Q45" s="249"/>
      <c r="R45" s="249"/>
      <c r="AA45" s="374"/>
    </row>
    <row r="46" spans="1:27" ht="20.100000000000001" customHeight="1" x14ac:dyDescent="0.25">
      <c r="A46" s="142"/>
      <c r="B46" s="142"/>
      <c r="C46" s="142"/>
      <c r="D46" s="142"/>
      <c r="E46" s="142"/>
      <c r="F46" s="142"/>
      <c r="G46" s="142"/>
      <c r="H46" s="142"/>
      <c r="I46" s="142"/>
      <c r="J46" s="142"/>
      <c r="K46" s="142"/>
      <c r="L46" s="142"/>
      <c r="M46" s="142"/>
      <c r="N46" s="142"/>
      <c r="O46" s="142"/>
      <c r="P46" s="142"/>
      <c r="Q46" s="142"/>
      <c r="R46" s="142"/>
      <c r="AA46" s="374"/>
    </row>
    <row r="47" spans="1:27" ht="20.100000000000001" customHeight="1" x14ac:dyDescent="0.25">
      <c r="A47" s="166" t="s">
        <v>5</v>
      </c>
      <c r="B47" s="166"/>
      <c r="C47" s="166" t="s">
        <v>345</v>
      </c>
      <c r="D47" s="166"/>
      <c r="E47" s="166" t="s">
        <v>123</v>
      </c>
      <c r="F47" s="166"/>
      <c r="G47" s="166" t="s">
        <v>64</v>
      </c>
      <c r="H47" s="166"/>
      <c r="I47" s="166"/>
      <c r="J47" s="166"/>
      <c r="K47" s="166"/>
      <c r="L47" s="166"/>
      <c r="M47" s="166" t="s">
        <v>363</v>
      </c>
      <c r="N47" s="166"/>
      <c r="O47" s="166"/>
      <c r="P47" s="166" t="s">
        <v>364</v>
      </c>
      <c r="Q47" s="166"/>
      <c r="R47" s="166"/>
      <c r="AA47" s="374"/>
    </row>
    <row r="48" spans="1:27" ht="20.100000000000001" customHeight="1" x14ac:dyDescent="0.25">
      <c r="A48" s="166"/>
      <c r="B48" s="166"/>
      <c r="C48" s="166"/>
      <c r="D48" s="166"/>
      <c r="E48" s="166"/>
      <c r="F48" s="166"/>
      <c r="G48" s="166"/>
      <c r="H48" s="166"/>
      <c r="I48" s="166"/>
      <c r="J48" s="166"/>
      <c r="K48" s="166"/>
      <c r="L48" s="166"/>
      <c r="M48" s="166"/>
      <c r="N48" s="166"/>
      <c r="O48" s="166"/>
      <c r="P48" s="166"/>
      <c r="Q48" s="166"/>
      <c r="R48" s="166"/>
      <c r="V48" s="356" t="s">
        <v>127</v>
      </c>
      <c r="W48" s="357" t="s">
        <v>286</v>
      </c>
      <c r="X48" s="357">
        <v>0</v>
      </c>
      <c r="AA48" s="374"/>
    </row>
    <row r="49" spans="1:27" ht="20.100000000000001" customHeight="1" x14ac:dyDescent="0.25">
      <c r="A49" s="243">
        <v>1</v>
      </c>
      <c r="B49" s="243"/>
      <c r="C49" s="244">
        <f t="shared" ref="C49:C65" si="0">P28</f>
        <v>0.02</v>
      </c>
      <c r="D49" s="244"/>
      <c r="E49" s="240" t="s">
        <v>132</v>
      </c>
      <c r="F49" s="240"/>
      <c r="G49" s="153" t="str">
        <f t="shared" ref="G49:G65" si="1">VLOOKUP(E49,$V$48:$X$56,2,0)</f>
        <v>regular</v>
      </c>
      <c r="H49" s="153"/>
      <c r="I49" s="153"/>
      <c r="J49" s="153"/>
      <c r="K49" s="153"/>
      <c r="L49" s="153"/>
      <c r="M49" s="241">
        <f t="shared" ref="M49:M65" si="2">VLOOKUP(E49,$V$48:$X$56,3,0)</f>
        <v>2.52</v>
      </c>
      <c r="N49" s="241"/>
      <c r="O49" s="241"/>
      <c r="P49" s="245">
        <f t="shared" ref="P49:P65" si="3">C49*M49</f>
        <v>5.04E-2</v>
      </c>
      <c r="Q49" s="245"/>
      <c r="R49" s="245"/>
      <c r="V49" s="356" t="s">
        <v>129</v>
      </c>
      <c r="W49" s="357" t="s">
        <v>287</v>
      </c>
      <c r="X49" s="357">
        <v>0.32</v>
      </c>
      <c r="AA49" s="374"/>
    </row>
    <row r="50" spans="1:27" ht="20.100000000000001" customHeight="1" x14ac:dyDescent="0.25">
      <c r="A50" s="225">
        <v>2</v>
      </c>
      <c r="B50" s="225"/>
      <c r="C50" s="239">
        <f t="shared" si="0"/>
        <v>0.04</v>
      </c>
      <c r="D50" s="239"/>
      <c r="E50" s="240" t="s">
        <v>134</v>
      </c>
      <c r="F50" s="240"/>
      <c r="G50" s="153" t="str">
        <f t="shared" si="1"/>
        <v>entre regular e reparos simples</v>
      </c>
      <c r="H50" s="153"/>
      <c r="I50" s="153"/>
      <c r="J50" s="153"/>
      <c r="K50" s="153"/>
      <c r="L50" s="153"/>
      <c r="M50" s="241">
        <f t="shared" si="2"/>
        <v>8.09</v>
      </c>
      <c r="N50" s="241"/>
      <c r="O50" s="241"/>
      <c r="P50" s="242">
        <f t="shared" si="3"/>
        <v>0.3236</v>
      </c>
      <c r="Q50" s="242"/>
      <c r="R50" s="242"/>
      <c r="V50" s="356" t="s">
        <v>132</v>
      </c>
      <c r="W50" s="357" t="s">
        <v>47</v>
      </c>
      <c r="X50" s="357">
        <v>2.52</v>
      </c>
      <c r="AA50" s="374"/>
    </row>
    <row r="51" spans="1:27" ht="20.100000000000001" customHeight="1" x14ac:dyDescent="0.25">
      <c r="A51" s="225">
        <v>3</v>
      </c>
      <c r="B51" s="225"/>
      <c r="C51" s="239">
        <f t="shared" si="0"/>
        <v>0.05</v>
      </c>
      <c r="D51" s="239"/>
      <c r="E51" s="240" t="s">
        <v>132</v>
      </c>
      <c r="F51" s="240"/>
      <c r="G51" s="153" t="str">
        <f t="shared" si="1"/>
        <v>regular</v>
      </c>
      <c r="H51" s="153"/>
      <c r="I51" s="153"/>
      <c r="J51" s="153"/>
      <c r="K51" s="153"/>
      <c r="L51" s="153"/>
      <c r="M51" s="241">
        <f t="shared" si="2"/>
        <v>2.52</v>
      </c>
      <c r="N51" s="241"/>
      <c r="O51" s="241"/>
      <c r="P51" s="242">
        <f t="shared" si="3"/>
        <v>0.126</v>
      </c>
      <c r="Q51" s="242"/>
      <c r="R51" s="242"/>
      <c r="V51" s="356" t="s">
        <v>134</v>
      </c>
      <c r="W51" s="357" t="s">
        <v>288</v>
      </c>
      <c r="X51" s="357">
        <v>8.09</v>
      </c>
      <c r="AA51" s="374"/>
    </row>
    <row r="52" spans="1:27" ht="20.100000000000001" customHeight="1" x14ac:dyDescent="0.25">
      <c r="A52" s="225">
        <v>4</v>
      </c>
      <c r="B52" s="225"/>
      <c r="C52" s="239">
        <f t="shared" si="0"/>
        <v>0.2</v>
      </c>
      <c r="D52" s="239"/>
      <c r="E52" s="240" t="s">
        <v>137</v>
      </c>
      <c r="F52" s="240"/>
      <c r="G52" s="153" t="str">
        <f t="shared" si="1"/>
        <v>reparos simples</v>
      </c>
      <c r="H52" s="153"/>
      <c r="I52" s="153"/>
      <c r="J52" s="153"/>
      <c r="K52" s="153"/>
      <c r="L52" s="153"/>
      <c r="M52" s="241">
        <f t="shared" si="2"/>
        <v>18.100000000000001</v>
      </c>
      <c r="N52" s="241"/>
      <c r="O52" s="241"/>
      <c r="P52" s="242">
        <f t="shared" si="3"/>
        <v>3.6200000000000006</v>
      </c>
      <c r="Q52" s="242"/>
      <c r="R52" s="242"/>
      <c r="V52" s="356" t="s">
        <v>137</v>
      </c>
      <c r="W52" s="357" t="s">
        <v>289</v>
      </c>
      <c r="X52" s="357">
        <v>18.100000000000001</v>
      </c>
      <c r="AA52" s="374"/>
    </row>
    <row r="53" spans="1:27" ht="20.100000000000001" customHeight="1" x14ac:dyDescent="0.25">
      <c r="A53" s="225">
        <v>5</v>
      </c>
      <c r="B53" s="225"/>
      <c r="C53" s="239">
        <f t="shared" si="0"/>
        <v>7.0000000000000007E-2</v>
      </c>
      <c r="D53" s="239"/>
      <c r="E53" s="240" t="s">
        <v>132</v>
      </c>
      <c r="F53" s="240"/>
      <c r="G53" s="153" t="str">
        <f t="shared" si="1"/>
        <v>regular</v>
      </c>
      <c r="H53" s="153"/>
      <c r="I53" s="153"/>
      <c r="J53" s="153"/>
      <c r="K53" s="153"/>
      <c r="L53" s="153"/>
      <c r="M53" s="241">
        <f t="shared" si="2"/>
        <v>2.52</v>
      </c>
      <c r="N53" s="241"/>
      <c r="O53" s="241"/>
      <c r="P53" s="242">
        <f t="shared" si="3"/>
        <v>0.17640000000000003</v>
      </c>
      <c r="Q53" s="242"/>
      <c r="R53" s="242"/>
      <c r="V53" s="356" t="s">
        <v>140</v>
      </c>
      <c r="W53" s="357" t="s">
        <v>293</v>
      </c>
      <c r="X53" s="357">
        <v>33.200000000000003</v>
      </c>
      <c r="AA53" s="374"/>
    </row>
    <row r="54" spans="1:27" ht="20.100000000000001" customHeight="1" x14ac:dyDescent="0.25">
      <c r="A54" s="225">
        <v>6</v>
      </c>
      <c r="B54" s="225"/>
      <c r="C54" s="239">
        <f t="shared" si="0"/>
        <v>0.05</v>
      </c>
      <c r="D54" s="239"/>
      <c r="E54" s="240" t="s">
        <v>129</v>
      </c>
      <c r="F54" s="240"/>
      <c r="G54" s="153" t="str">
        <f t="shared" si="1"/>
        <v>entre novo e regular</v>
      </c>
      <c r="H54" s="153"/>
      <c r="I54" s="153"/>
      <c r="J54" s="153"/>
      <c r="K54" s="153"/>
      <c r="L54" s="153"/>
      <c r="M54" s="241">
        <f t="shared" si="2"/>
        <v>0.32</v>
      </c>
      <c r="N54" s="241"/>
      <c r="O54" s="241"/>
      <c r="P54" s="242">
        <f t="shared" si="3"/>
        <v>1.6E-2</v>
      </c>
      <c r="Q54" s="242"/>
      <c r="R54" s="242"/>
      <c r="V54" s="356" t="s">
        <v>143</v>
      </c>
      <c r="W54" s="357" t="s">
        <v>290</v>
      </c>
      <c r="X54" s="357">
        <v>52.6</v>
      </c>
      <c r="AA54" s="374"/>
    </row>
    <row r="55" spans="1:27" ht="20.100000000000001" customHeight="1" x14ac:dyDescent="0.25">
      <c r="A55" s="225">
        <v>7</v>
      </c>
      <c r="B55" s="225"/>
      <c r="C55" s="239">
        <f t="shared" si="0"/>
        <v>0.12</v>
      </c>
      <c r="D55" s="239"/>
      <c r="E55" s="240" t="s">
        <v>140</v>
      </c>
      <c r="F55" s="240"/>
      <c r="G55" s="153" t="str">
        <f t="shared" si="1"/>
        <v>entre reparos simples e importantes</v>
      </c>
      <c r="H55" s="153"/>
      <c r="I55" s="153"/>
      <c r="J55" s="153"/>
      <c r="K55" s="153"/>
      <c r="L55" s="153"/>
      <c r="M55" s="241">
        <f t="shared" si="2"/>
        <v>33.200000000000003</v>
      </c>
      <c r="N55" s="241"/>
      <c r="O55" s="241"/>
      <c r="P55" s="242">
        <f t="shared" si="3"/>
        <v>3.984</v>
      </c>
      <c r="Q55" s="242"/>
      <c r="R55" s="242"/>
      <c r="V55" s="356" t="s">
        <v>146</v>
      </c>
      <c r="W55" s="357" t="s">
        <v>291</v>
      </c>
      <c r="X55" s="357">
        <v>75.2</v>
      </c>
      <c r="AA55" s="374"/>
    </row>
    <row r="56" spans="1:27" ht="20.100000000000001" customHeight="1" x14ac:dyDescent="0.25">
      <c r="A56" s="225">
        <v>8</v>
      </c>
      <c r="B56" s="225"/>
      <c r="C56" s="239">
        <f t="shared" si="0"/>
        <v>0.05</v>
      </c>
      <c r="D56" s="239"/>
      <c r="E56" s="240" t="s">
        <v>137</v>
      </c>
      <c r="F56" s="240"/>
      <c r="G56" s="153" t="str">
        <f t="shared" si="1"/>
        <v>reparos simples</v>
      </c>
      <c r="H56" s="153"/>
      <c r="I56" s="153"/>
      <c r="J56" s="153"/>
      <c r="K56" s="153"/>
      <c r="L56" s="153"/>
      <c r="M56" s="241">
        <f t="shared" si="2"/>
        <v>18.100000000000001</v>
      </c>
      <c r="N56" s="241"/>
      <c r="O56" s="241"/>
      <c r="P56" s="242">
        <f t="shared" si="3"/>
        <v>0.90500000000000014</v>
      </c>
      <c r="Q56" s="242"/>
      <c r="R56" s="242"/>
      <c r="V56" s="356" t="s">
        <v>60</v>
      </c>
      <c r="W56" s="357" t="s">
        <v>292</v>
      </c>
      <c r="X56" s="357">
        <v>100</v>
      </c>
      <c r="AA56" s="374"/>
    </row>
    <row r="57" spans="1:27" ht="20.100000000000001" customHeight="1" x14ac:dyDescent="0.25">
      <c r="A57" s="225">
        <v>9</v>
      </c>
      <c r="B57" s="225"/>
      <c r="C57" s="239">
        <f t="shared" si="0"/>
        <v>0.04</v>
      </c>
      <c r="D57" s="239"/>
      <c r="E57" s="240" t="s">
        <v>132</v>
      </c>
      <c r="F57" s="240"/>
      <c r="G57" s="153" t="str">
        <f t="shared" si="1"/>
        <v>regular</v>
      </c>
      <c r="H57" s="153"/>
      <c r="I57" s="153"/>
      <c r="J57" s="153"/>
      <c r="K57" s="153"/>
      <c r="L57" s="153"/>
      <c r="M57" s="241">
        <f t="shared" si="2"/>
        <v>2.52</v>
      </c>
      <c r="N57" s="241"/>
      <c r="O57" s="241"/>
      <c r="P57" s="242">
        <f t="shared" si="3"/>
        <v>0.1008</v>
      </c>
      <c r="Q57" s="242"/>
      <c r="R57" s="242"/>
      <c r="AA57" s="374"/>
    </row>
    <row r="58" spans="1:27" ht="20.100000000000001" customHeight="1" x14ac:dyDescent="0.25">
      <c r="A58" s="225">
        <v>10</v>
      </c>
      <c r="B58" s="225"/>
      <c r="C58" s="239">
        <f t="shared" si="0"/>
        <v>7.0000000000000007E-2</v>
      </c>
      <c r="D58" s="239"/>
      <c r="E58" s="240" t="s">
        <v>132</v>
      </c>
      <c r="F58" s="240"/>
      <c r="G58" s="153" t="str">
        <f t="shared" si="1"/>
        <v>regular</v>
      </c>
      <c r="H58" s="153"/>
      <c r="I58" s="153"/>
      <c r="J58" s="153"/>
      <c r="K58" s="153"/>
      <c r="L58" s="153"/>
      <c r="M58" s="241">
        <f t="shared" si="2"/>
        <v>2.52</v>
      </c>
      <c r="N58" s="241"/>
      <c r="O58" s="241"/>
      <c r="P58" s="242">
        <f t="shared" si="3"/>
        <v>0.17640000000000003</v>
      </c>
      <c r="Q58" s="242"/>
      <c r="R58" s="242"/>
      <c r="AA58" s="374"/>
    </row>
    <row r="59" spans="1:27" ht="20.100000000000001" customHeight="1" x14ac:dyDescent="0.25">
      <c r="A59" s="225">
        <v>11</v>
      </c>
      <c r="B59" s="225"/>
      <c r="C59" s="239">
        <f t="shared" si="0"/>
        <v>0.05</v>
      </c>
      <c r="D59" s="239"/>
      <c r="E59" s="240" t="s">
        <v>60</v>
      </c>
      <c r="F59" s="240"/>
      <c r="G59" s="153" t="str">
        <f t="shared" si="1"/>
        <v>sem valor</v>
      </c>
      <c r="H59" s="153"/>
      <c r="I59" s="153"/>
      <c r="J59" s="153"/>
      <c r="K59" s="153"/>
      <c r="L59" s="153"/>
      <c r="M59" s="241">
        <f t="shared" si="2"/>
        <v>100</v>
      </c>
      <c r="N59" s="241"/>
      <c r="O59" s="241"/>
      <c r="P59" s="242">
        <f t="shared" si="3"/>
        <v>5</v>
      </c>
      <c r="Q59" s="242"/>
      <c r="R59" s="242"/>
      <c r="AA59" s="374"/>
    </row>
    <row r="60" spans="1:27" ht="20.100000000000001" customHeight="1" x14ac:dyDescent="0.25">
      <c r="A60" s="225">
        <v>12</v>
      </c>
      <c r="B60" s="225"/>
      <c r="C60" s="239">
        <f t="shared" si="0"/>
        <v>0.02</v>
      </c>
      <c r="D60" s="239"/>
      <c r="E60" s="240" t="s">
        <v>137</v>
      </c>
      <c r="F60" s="240"/>
      <c r="G60" s="153" t="str">
        <f t="shared" si="1"/>
        <v>reparos simples</v>
      </c>
      <c r="H60" s="153"/>
      <c r="I60" s="153"/>
      <c r="J60" s="153"/>
      <c r="K60" s="153"/>
      <c r="L60" s="153"/>
      <c r="M60" s="241">
        <f t="shared" si="2"/>
        <v>18.100000000000001</v>
      </c>
      <c r="N60" s="241"/>
      <c r="O60" s="241"/>
      <c r="P60" s="242">
        <f t="shared" si="3"/>
        <v>0.36200000000000004</v>
      </c>
      <c r="Q60" s="242"/>
      <c r="R60" s="242"/>
      <c r="AA60" s="374"/>
    </row>
    <row r="61" spans="1:27" ht="20.100000000000001" customHeight="1" x14ac:dyDescent="0.25">
      <c r="A61" s="225">
        <v>13</v>
      </c>
      <c r="B61" s="225"/>
      <c r="C61" s="239">
        <f t="shared" si="0"/>
        <v>0.06</v>
      </c>
      <c r="D61" s="239"/>
      <c r="E61" s="240" t="s">
        <v>140</v>
      </c>
      <c r="F61" s="240"/>
      <c r="G61" s="153" t="str">
        <f t="shared" si="1"/>
        <v>entre reparos simples e importantes</v>
      </c>
      <c r="H61" s="153"/>
      <c r="I61" s="153"/>
      <c r="J61" s="153"/>
      <c r="K61" s="153"/>
      <c r="L61" s="153"/>
      <c r="M61" s="241">
        <f t="shared" si="2"/>
        <v>33.200000000000003</v>
      </c>
      <c r="N61" s="241"/>
      <c r="O61" s="241"/>
      <c r="P61" s="242">
        <f t="shared" si="3"/>
        <v>1.992</v>
      </c>
      <c r="Q61" s="242"/>
      <c r="R61" s="242"/>
      <c r="AA61" s="374"/>
    </row>
    <row r="62" spans="1:27" ht="20.100000000000001" customHeight="1" x14ac:dyDescent="0.25">
      <c r="A62" s="225">
        <v>14</v>
      </c>
      <c r="B62" s="225"/>
      <c r="C62" s="239">
        <f t="shared" si="0"/>
        <v>0.02</v>
      </c>
      <c r="D62" s="239"/>
      <c r="E62" s="240" t="s">
        <v>134</v>
      </c>
      <c r="F62" s="240"/>
      <c r="G62" s="153" t="str">
        <f t="shared" si="1"/>
        <v>entre regular e reparos simples</v>
      </c>
      <c r="H62" s="153"/>
      <c r="I62" s="153"/>
      <c r="J62" s="153"/>
      <c r="K62" s="153"/>
      <c r="L62" s="153"/>
      <c r="M62" s="241">
        <f t="shared" si="2"/>
        <v>8.09</v>
      </c>
      <c r="N62" s="241"/>
      <c r="O62" s="241"/>
      <c r="P62" s="242">
        <f t="shared" si="3"/>
        <v>0.1618</v>
      </c>
      <c r="Q62" s="242"/>
      <c r="R62" s="242"/>
      <c r="AA62" s="374"/>
    </row>
    <row r="63" spans="1:27" ht="20.100000000000001" customHeight="1" x14ac:dyDescent="0.25">
      <c r="A63" s="225">
        <v>15</v>
      </c>
      <c r="B63" s="225"/>
      <c r="C63" s="239">
        <f t="shared" si="0"/>
        <v>0.02</v>
      </c>
      <c r="D63" s="239"/>
      <c r="E63" s="240" t="s">
        <v>137</v>
      </c>
      <c r="F63" s="240"/>
      <c r="G63" s="153" t="str">
        <f t="shared" si="1"/>
        <v>reparos simples</v>
      </c>
      <c r="H63" s="153"/>
      <c r="I63" s="153"/>
      <c r="J63" s="153"/>
      <c r="K63" s="153"/>
      <c r="L63" s="153"/>
      <c r="M63" s="241">
        <f t="shared" si="2"/>
        <v>18.100000000000001</v>
      </c>
      <c r="N63" s="241"/>
      <c r="O63" s="241"/>
      <c r="P63" s="242">
        <f t="shared" si="3"/>
        <v>0.36200000000000004</v>
      </c>
      <c r="Q63" s="242"/>
      <c r="R63" s="242"/>
      <c r="AA63" s="374"/>
    </row>
    <row r="64" spans="1:27" ht="20.100000000000001" customHeight="1" x14ac:dyDescent="0.25">
      <c r="A64" s="225">
        <v>16</v>
      </c>
      <c r="B64" s="225"/>
      <c r="C64" s="239">
        <f t="shared" si="0"/>
        <v>0.1</v>
      </c>
      <c r="D64" s="239"/>
      <c r="E64" s="240" t="s">
        <v>129</v>
      </c>
      <c r="F64" s="240"/>
      <c r="G64" s="153" t="str">
        <f t="shared" si="1"/>
        <v>entre novo e regular</v>
      </c>
      <c r="H64" s="153"/>
      <c r="I64" s="153"/>
      <c r="J64" s="153"/>
      <c r="K64" s="153"/>
      <c r="L64" s="153"/>
      <c r="M64" s="241">
        <f t="shared" si="2"/>
        <v>0.32</v>
      </c>
      <c r="N64" s="241"/>
      <c r="O64" s="241"/>
      <c r="P64" s="242">
        <f t="shared" si="3"/>
        <v>3.2000000000000001E-2</v>
      </c>
      <c r="Q64" s="242"/>
      <c r="R64" s="242"/>
      <c r="AA64" s="374"/>
    </row>
    <row r="65" spans="1:41" ht="20.100000000000001" customHeight="1" x14ac:dyDescent="0.25">
      <c r="A65" s="225">
        <v>17</v>
      </c>
      <c r="B65" s="225"/>
      <c r="C65" s="239">
        <f t="shared" si="0"/>
        <v>0.02</v>
      </c>
      <c r="D65" s="239"/>
      <c r="E65" s="240" t="s">
        <v>134</v>
      </c>
      <c r="F65" s="240"/>
      <c r="G65" s="153" t="str">
        <f t="shared" si="1"/>
        <v>entre regular e reparos simples</v>
      </c>
      <c r="H65" s="153"/>
      <c r="I65" s="153"/>
      <c r="J65" s="153"/>
      <c r="K65" s="153"/>
      <c r="L65" s="153"/>
      <c r="M65" s="241">
        <f t="shared" si="2"/>
        <v>8.09</v>
      </c>
      <c r="N65" s="241"/>
      <c r="O65" s="241"/>
      <c r="P65" s="242">
        <f t="shared" si="3"/>
        <v>0.1618</v>
      </c>
      <c r="Q65" s="242"/>
      <c r="R65" s="242"/>
      <c r="AA65" s="374"/>
    </row>
    <row r="66" spans="1:41" ht="20.100000000000001" customHeight="1" x14ac:dyDescent="0.25">
      <c r="A66" s="8"/>
      <c r="B66" s="8"/>
      <c r="C66" s="65"/>
      <c r="D66" s="65"/>
      <c r="E66" s="65"/>
      <c r="F66" s="65"/>
      <c r="G66" s="8"/>
      <c r="H66" s="8"/>
      <c r="I66" s="8"/>
      <c r="J66" s="8"/>
      <c r="K66" s="8"/>
      <c r="L66" s="8"/>
      <c r="M66" s="8"/>
      <c r="N66" s="8"/>
      <c r="O66" s="8"/>
      <c r="P66" s="8"/>
      <c r="Q66" s="8"/>
      <c r="R66" s="8"/>
      <c r="AA66" s="374"/>
    </row>
    <row r="67" spans="1:41" ht="20.100000000000001" customHeight="1" x14ac:dyDescent="0.25">
      <c r="A67" s="147" t="s">
        <v>365</v>
      </c>
      <c r="B67" s="147"/>
      <c r="C67" s="247">
        <f>SUM(C49:D65)</f>
        <v>1.0000000000000002</v>
      </c>
      <c r="D67" s="247"/>
      <c r="E67" s="18"/>
      <c r="F67" s="18"/>
      <c r="G67" s="16"/>
      <c r="H67" s="16"/>
      <c r="I67" s="155" t="s">
        <v>366</v>
      </c>
      <c r="J67" s="155"/>
      <c r="K67" s="155"/>
      <c r="L67" s="155"/>
      <c r="M67" s="155"/>
      <c r="N67" s="155"/>
      <c r="O67" s="155"/>
      <c r="P67" s="246">
        <f>SUM(P49:P65)</f>
        <v>17.550199999999997</v>
      </c>
      <c r="Q67" s="246"/>
      <c r="R67" s="246"/>
      <c r="AA67" s="374"/>
    </row>
    <row r="68" spans="1:41" ht="20.100000000000001" customHeight="1" x14ac:dyDescent="0.25">
      <c r="A68" s="8"/>
      <c r="B68" s="8"/>
      <c r="C68" s="8"/>
      <c r="D68" s="8"/>
      <c r="E68" s="8"/>
      <c r="F68" s="8"/>
      <c r="G68" s="8"/>
      <c r="H68" s="8"/>
      <c r="I68" s="8"/>
      <c r="J68" s="8"/>
      <c r="K68" s="8"/>
      <c r="L68" s="8"/>
      <c r="M68" s="8"/>
      <c r="N68" s="8"/>
      <c r="O68" s="8"/>
      <c r="P68" s="8"/>
      <c r="Q68" s="8"/>
      <c r="R68" s="8"/>
      <c r="AA68" s="374"/>
    </row>
    <row r="69" spans="1:41" ht="20.100000000000001" customHeight="1" x14ac:dyDescent="0.25">
      <c r="A69" s="147" t="s">
        <v>260</v>
      </c>
      <c r="B69" s="147"/>
      <c r="C69" s="147"/>
      <c r="D69" s="147"/>
      <c r="E69" s="147"/>
      <c r="F69" s="155">
        <f>P67</f>
        <v>17.550199999999997</v>
      </c>
      <c r="G69" s="155"/>
      <c r="H69" s="155"/>
      <c r="I69" s="155"/>
      <c r="J69" s="155"/>
      <c r="K69" s="155"/>
      <c r="L69" s="155"/>
      <c r="M69" s="8"/>
      <c r="N69" s="8"/>
      <c r="O69" s="8"/>
      <c r="P69" s="8"/>
      <c r="Q69" s="8"/>
      <c r="R69" s="8"/>
      <c r="AA69" s="374"/>
    </row>
    <row r="70" spans="1:41" ht="20.100000000000001" customHeight="1" x14ac:dyDescent="0.25">
      <c r="A70" s="157" t="s">
        <v>261</v>
      </c>
      <c r="B70" s="157"/>
      <c r="C70" s="157"/>
      <c r="D70" s="157"/>
      <c r="E70" s="157"/>
      <c r="F70" s="157"/>
      <c r="G70" s="157"/>
      <c r="H70" s="157"/>
      <c r="I70" s="201">
        <f>X71</f>
        <v>0.3753165663265306</v>
      </c>
      <c r="J70" s="201"/>
      <c r="K70" s="201"/>
      <c r="L70" s="201"/>
      <c r="M70" s="8"/>
      <c r="N70" s="8"/>
      <c r="O70" s="8"/>
      <c r="P70" s="8"/>
      <c r="Q70" s="8"/>
      <c r="R70" s="8"/>
      <c r="W70" s="357" t="s">
        <v>294</v>
      </c>
      <c r="X70" s="376">
        <f>((E20/E21)+(E20^2/E21^2))/2</f>
        <v>0.24234693877551022</v>
      </c>
      <c r="Z70" s="356" t="s">
        <v>301</v>
      </c>
      <c r="AA70" s="356" t="e">
        <f>#REF!</f>
        <v>#REF!</v>
      </c>
    </row>
    <row r="71" spans="1:41" ht="20.100000000000001" customHeight="1" x14ac:dyDescent="0.25">
      <c r="A71" s="149" t="s">
        <v>262</v>
      </c>
      <c r="B71" s="149"/>
      <c r="C71" s="149"/>
      <c r="D71" s="149"/>
      <c r="E71" s="149"/>
      <c r="F71" s="149"/>
      <c r="G71" s="149"/>
      <c r="H71" s="149"/>
      <c r="I71" s="195">
        <f>-(I70)</f>
        <v>-0.3753165663265306</v>
      </c>
      <c r="J71" s="195"/>
      <c r="K71" s="195"/>
      <c r="L71" s="195"/>
      <c r="M71" s="8"/>
      <c r="N71" s="8"/>
      <c r="O71" s="8"/>
      <c r="P71" s="8"/>
      <c r="Q71" s="8"/>
      <c r="R71" s="8"/>
      <c r="W71" s="357" t="s">
        <v>295</v>
      </c>
      <c r="X71" s="376">
        <f>X70+((1-X70)*(F69/100))</f>
        <v>0.3753165663265306</v>
      </c>
      <c r="Z71" s="356" t="s">
        <v>302</v>
      </c>
      <c r="AA71" s="356">
        <f>L83</f>
        <v>0</v>
      </c>
    </row>
    <row r="72" spans="1:41" ht="20.100000000000001" customHeight="1" x14ac:dyDescent="0.25">
      <c r="A72" s="149" t="s">
        <v>263</v>
      </c>
      <c r="B72" s="149"/>
      <c r="C72" s="149"/>
      <c r="D72" s="149"/>
      <c r="E72" s="149"/>
      <c r="F72" s="149"/>
      <c r="G72" s="149"/>
      <c r="H72" s="149"/>
      <c r="I72" s="202">
        <f>1+I71</f>
        <v>0.62468343367346946</v>
      </c>
      <c r="J72" s="202"/>
      <c r="K72" s="202"/>
      <c r="L72" s="202"/>
      <c r="M72" s="8"/>
      <c r="N72" s="8"/>
      <c r="O72" s="8"/>
      <c r="P72" s="8"/>
      <c r="Q72" s="8"/>
      <c r="R72" s="8"/>
      <c r="AA72" s="374"/>
    </row>
    <row r="73" spans="1:41" ht="20.100000000000001" customHeight="1" x14ac:dyDescent="0.25">
      <c r="A73" s="7"/>
      <c r="B73" s="7"/>
      <c r="C73" s="7"/>
      <c r="D73" s="7"/>
      <c r="E73" s="7"/>
      <c r="F73" s="7"/>
      <c r="G73" s="7"/>
      <c r="H73" s="7"/>
      <c r="I73" s="7"/>
      <c r="J73" s="7"/>
      <c r="K73" s="7"/>
      <c r="L73" s="7"/>
      <c r="M73" s="8"/>
      <c r="N73" s="8"/>
      <c r="O73" s="8"/>
      <c r="P73" s="8"/>
      <c r="Q73" s="8"/>
      <c r="R73" s="8"/>
      <c r="AA73" s="374"/>
    </row>
    <row r="74" spans="1:41" ht="20.100000000000001" customHeight="1" x14ac:dyDescent="0.25">
      <c r="A74" s="147" t="s">
        <v>253</v>
      </c>
      <c r="B74" s="147"/>
      <c r="C74" s="147"/>
      <c r="D74" s="147"/>
      <c r="E74" s="147"/>
      <c r="F74" s="147"/>
      <c r="G74" s="147"/>
      <c r="H74" s="147"/>
      <c r="I74" s="147"/>
      <c r="J74" s="147"/>
      <c r="K74" s="147"/>
      <c r="L74" s="154">
        <f>L16</f>
        <v>319820.7145</v>
      </c>
      <c r="M74" s="154"/>
      <c r="N74" s="154"/>
      <c r="O74" s="154"/>
      <c r="P74" s="154"/>
      <c r="Q74" s="154"/>
      <c r="R74" s="154"/>
      <c r="AA74" s="374"/>
    </row>
    <row r="75" spans="1:41" ht="20.100000000000001" customHeight="1" x14ac:dyDescent="0.25">
      <c r="A75" s="147" t="s">
        <v>264</v>
      </c>
      <c r="B75" s="147"/>
      <c r="C75" s="147"/>
      <c r="D75" s="147"/>
      <c r="E75" s="147"/>
      <c r="F75" s="147"/>
      <c r="G75" s="147"/>
      <c r="H75" s="147"/>
      <c r="I75" s="147"/>
      <c r="J75" s="147"/>
      <c r="K75" s="147"/>
      <c r="L75" s="154">
        <f>L74*I71</f>
        <v>-120034.01240623766</v>
      </c>
      <c r="M75" s="154"/>
      <c r="N75" s="154"/>
      <c r="O75" s="154"/>
      <c r="P75" s="154"/>
      <c r="Q75" s="154"/>
      <c r="R75" s="154"/>
      <c r="AA75" s="374"/>
    </row>
    <row r="76" spans="1:41" ht="20.100000000000001" customHeight="1" x14ac:dyDescent="0.25">
      <c r="A76" s="41"/>
      <c r="B76" s="41"/>
      <c r="C76" s="41"/>
      <c r="D76" s="41"/>
      <c r="E76" s="41"/>
      <c r="F76" s="41"/>
      <c r="G76" s="41"/>
      <c r="H76" s="41"/>
      <c r="I76" s="41"/>
      <c r="J76" s="41"/>
      <c r="K76" s="41"/>
      <c r="L76" s="41"/>
      <c r="M76" s="41"/>
      <c r="N76" s="41"/>
      <c r="O76" s="41"/>
      <c r="P76" s="41"/>
      <c r="Q76" s="41"/>
      <c r="R76" s="41"/>
      <c r="W76" s="384" t="s">
        <v>92</v>
      </c>
      <c r="X76" s="384" t="s">
        <v>675</v>
      </c>
      <c r="Y76" s="384" t="s">
        <v>89</v>
      </c>
      <c r="Z76" s="384" t="s">
        <v>551</v>
      </c>
      <c r="AA76" s="384" t="s">
        <v>676</v>
      </c>
      <c r="AB76" s="357" t="s">
        <v>677</v>
      </c>
      <c r="AC76" s="384" t="s">
        <v>678</v>
      </c>
      <c r="AD76" s="357" t="s">
        <v>679</v>
      </c>
      <c r="AF76" s="377"/>
      <c r="AG76" s="377"/>
    </row>
    <row r="77" spans="1:41" ht="20.100000000000001" customHeight="1" x14ac:dyDescent="0.25">
      <c r="A77" s="199" t="s">
        <v>265</v>
      </c>
      <c r="B77" s="199"/>
      <c r="C77" s="199"/>
      <c r="D77" s="199"/>
      <c r="E77" s="199"/>
      <c r="F77" s="199"/>
      <c r="G77" s="199"/>
      <c r="H77" s="199"/>
      <c r="I77" s="199"/>
      <c r="J77" s="199"/>
      <c r="K77" s="199"/>
      <c r="L77" s="154">
        <f>L74+L75</f>
        <v>199786.70209376235</v>
      </c>
      <c r="M77" s="154"/>
      <c r="N77" s="154"/>
      <c r="O77" s="154"/>
      <c r="P77" s="154"/>
      <c r="Q77" s="154"/>
      <c r="R77" s="154"/>
      <c r="U77" s="356" t="s">
        <v>298</v>
      </c>
      <c r="V77" s="379">
        <f>MATCH(K80,X76:AD76,0)</f>
        <v>6</v>
      </c>
      <c r="W77" s="380">
        <v>0</v>
      </c>
      <c r="X77" s="117">
        <v>0.15</v>
      </c>
      <c r="Y77" s="117">
        <v>0.25</v>
      </c>
      <c r="Z77" s="117">
        <v>0.1</v>
      </c>
      <c r="AA77" s="118">
        <v>0.05</v>
      </c>
      <c r="AB77" s="118">
        <v>0.1</v>
      </c>
      <c r="AC77" s="117">
        <v>0.05</v>
      </c>
      <c r="AD77" s="118">
        <v>0.15</v>
      </c>
      <c r="AH77" s="379">
        <v>0</v>
      </c>
      <c r="AI77" s="382">
        <f t="shared" ref="AI77:AI87" si="4">15-(AH77*2.5/10)</f>
        <v>15</v>
      </c>
      <c r="AJ77" s="382">
        <f t="shared" ref="AJ77:AJ87" si="5">25-AH77*4/10</f>
        <v>25</v>
      </c>
      <c r="AK77" s="382">
        <f t="shared" ref="AK77:AK87" si="6">10-AH77*1.6/10</f>
        <v>10</v>
      </c>
      <c r="AL77" s="357">
        <f t="shared" ref="AL77:AL108" si="7">AN77</f>
        <v>5</v>
      </c>
      <c r="AM77" s="357">
        <f t="shared" ref="AM77:AM108" si="8">AK77</f>
        <v>10</v>
      </c>
      <c r="AN77" s="382">
        <f t="shared" ref="AN77:AN87" si="9">5-AH77*0.8/10</f>
        <v>5</v>
      </c>
      <c r="AO77" s="357">
        <f t="shared" ref="AO77:AO108" si="10">AI77</f>
        <v>15</v>
      </c>
    </row>
    <row r="78" spans="1:41" ht="20.100000000000001" customHeight="1" x14ac:dyDescent="0.25">
      <c r="A78" s="8"/>
      <c r="B78" s="8"/>
      <c r="C78" s="8"/>
      <c r="D78" s="8"/>
      <c r="E78" s="8"/>
      <c r="F78" s="8"/>
      <c r="G78" s="8"/>
      <c r="H78" s="8"/>
      <c r="I78" s="8"/>
      <c r="J78" s="8"/>
      <c r="K78" s="8"/>
      <c r="L78" s="8"/>
      <c r="M78" s="8"/>
      <c r="N78" s="8"/>
      <c r="O78" s="8"/>
      <c r="P78" s="8"/>
      <c r="Q78" s="8"/>
      <c r="R78" s="8"/>
      <c r="U78" s="356" t="s">
        <v>299</v>
      </c>
      <c r="V78" s="379">
        <f>MATCH(K79,AH77:AH157,0)</f>
        <v>1</v>
      </c>
      <c r="W78" s="380">
        <f t="shared" ref="W78:W109" si="11">AH78</f>
        <v>1</v>
      </c>
      <c r="X78" s="117">
        <f t="shared" ref="X78:X109" si="12">AI78/100</f>
        <v>0.14749999999999999</v>
      </c>
      <c r="Y78" s="117">
        <f t="shared" ref="Y78:Y109" si="13">AJ78/100</f>
        <v>0.24600000000000002</v>
      </c>
      <c r="Z78" s="117">
        <f t="shared" ref="Z78:Z109" si="14">AK78/100</f>
        <v>9.8400000000000001E-2</v>
      </c>
      <c r="AA78" s="118">
        <f t="shared" ref="AA78:AA109" si="15">AC78</f>
        <v>4.9200000000000001E-2</v>
      </c>
      <c r="AB78" s="118">
        <f t="shared" ref="AB78:AB109" si="16">Z78</f>
        <v>9.8400000000000001E-2</v>
      </c>
      <c r="AC78" s="117">
        <f t="shared" ref="AC78:AC109" si="17">AN78/100</f>
        <v>4.9200000000000001E-2</v>
      </c>
      <c r="AD78" s="118">
        <f t="shared" ref="AD78:AD109" si="18">X78</f>
        <v>0.14749999999999999</v>
      </c>
      <c r="AH78" s="379">
        <v>1</v>
      </c>
      <c r="AI78" s="382">
        <f t="shared" si="4"/>
        <v>14.75</v>
      </c>
      <c r="AJ78" s="382">
        <f t="shared" si="5"/>
        <v>24.6</v>
      </c>
      <c r="AK78" s="382">
        <f t="shared" si="6"/>
        <v>9.84</v>
      </c>
      <c r="AL78" s="357">
        <f t="shared" si="7"/>
        <v>4.92</v>
      </c>
      <c r="AM78" s="357">
        <f t="shared" si="8"/>
        <v>9.84</v>
      </c>
      <c r="AN78" s="382">
        <f t="shared" si="9"/>
        <v>4.92</v>
      </c>
      <c r="AO78" s="357">
        <f t="shared" si="10"/>
        <v>14.75</v>
      </c>
    </row>
    <row r="79" spans="1:41" ht="20.100000000000001" customHeight="1" x14ac:dyDescent="0.25">
      <c r="A79" s="200" t="s">
        <v>266</v>
      </c>
      <c r="B79" s="200"/>
      <c r="C79" s="200"/>
      <c r="D79" s="200"/>
      <c r="E79" s="200"/>
      <c r="F79" s="200"/>
      <c r="G79" s="200"/>
      <c r="H79" s="200"/>
      <c r="I79" s="200"/>
      <c r="J79" s="200"/>
      <c r="K79" s="200"/>
      <c r="L79" s="200"/>
      <c r="M79" s="200"/>
      <c r="N79" s="200"/>
      <c r="O79" s="200"/>
      <c r="P79" s="200"/>
      <c r="Q79" s="200"/>
      <c r="R79" s="200"/>
      <c r="U79" s="356" t="s">
        <v>297</v>
      </c>
      <c r="V79" s="383" cm="1">
        <f t="array" ref="V79">INDEX(AI77:AN157,V78,V77)</f>
        <v>5</v>
      </c>
      <c r="W79" s="380">
        <f t="shared" si="11"/>
        <v>2</v>
      </c>
      <c r="X79" s="117">
        <f t="shared" si="12"/>
        <v>0.14499999999999999</v>
      </c>
      <c r="Y79" s="117">
        <f t="shared" si="13"/>
        <v>0.24199999999999999</v>
      </c>
      <c r="Z79" s="117">
        <f t="shared" si="14"/>
        <v>9.6799999999999997E-2</v>
      </c>
      <c r="AA79" s="118">
        <f t="shared" si="15"/>
        <v>4.8399999999999999E-2</v>
      </c>
      <c r="AB79" s="118">
        <f t="shared" si="16"/>
        <v>9.6799999999999997E-2</v>
      </c>
      <c r="AC79" s="117">
        <f t="shared" si="17"/>
        <v>4.8399999999999999E-2</v>
      </c>
      <c r="AD79" s="118">
        <f t="shared" si="18"/>
        <v>0.14499999999999999</v>
      </c>
      <c r="AH79" s="379">
        <v>2</v>
      </c>
      <c r="AI79" s="382">
        <f t="shared" si="4"/>
        <v>14.5</v>
      </c>
      <c r="AJ79" s="382">
        <f t="shared" si="5"/>
        <v>24.2</v>
      </c>
      <c r="AK79" s="382">
        <f t="shared" si="6"/>
        <v>9.68</v>
      </c>
      <c r="AL79" s="357">
        <f t="shared" si="7"/>
        <v>4.84</v>
      </c>
      <c r="AM79" s="357">
        <f t="shared" si="8"/>
        <v>9.68</v>
      </c>
      <c r="AN79" s="382">
        <f t="shared" si="9"/>
        <v>4.84</v>
      </c>
      <c r="AO79" s="357">
        <f t="shared" si="10"/>
        <v>14.5</v>
      </c>
    </row>
    <row r="80" spans="1:41" ht="20.100000000000001" customHeight="1" x14ac:dyDescent="0.25">
      <c r="A80" s="147" t="s">
        <v>267</v>
      </c>
      <c r="B80" s="147"/>
      <c r="C80" s="147"/>
      <c r="D80" s="16"/>
      <c r="E80" s="16"/>
      <c r="F80" s="16"/>
      <c r="G80" s="16"/>
      <c r="H80" s="16"/>
      <c r="I80" s="16"/>
      <c r="J80" s="16"/>
      <c r="K80" s="153" t="s">
        <v>678</v>
      </c>
      <c r="L80" s="153"/>
      <c r="M80" s="153"/>
      <c r="N80" s="153"/>
      <c r="O80" s="153"/>
      <c r="P80" s="153"/>
      <c r="Q80" s="153"/>
      <c r="R80" s="153"/>
      <c r="U80" s="356" t="s">
        <v>300</v>
      </c>
      <c r="V80" s="383">
        <f>V79/100</f>
        <v>0.05</v>
      </c>
      <c r="W80" s="380">
        <f t="shared" si="11"/>
        <v>3</v>
      </c>
      <c r="X80" s="117">
        <f t="shared" si="12"/>
        <v>0.14249999999999999</v>
      </c>
      <c r="Y80" s="117">
        <f t="shared" si="13"/>
        <v>0.23800000000000002</v>
      </c>
      <c r="Z80" s="117">
        <f t="shared" si="14"/>
        <v>9.5199999999999993E-2</v>
      </c>
      <c r="AA80" s="118">
        <f t="shared" si="15"/>
        <v>4.7599999999999996E-2</v>
      </c>
      <c r="AB80" s="118">
        <f t="shared" si="16"/>
        <v>9.5199999999999993E-2</v>
      </c>
      <c r="AC80" s="117">
        <f t="shared" si="17"/>
        <v>4.7599999999999996E-2</v>
      </c>
      <c r="AD80" s="118">
        <f t="shared" si="18"/>
        <v>0.14249999999999999</v>
      </c>
      <c r="AH80" s="379">
        <v>3</v>
      </c>
      <c r="AI80" s="382">
        <f t="shared" si="4"/>
        <v>14.25</v>
      </c>
      <c r="AJ80" s="382">
        <f t="shared" si="5"/>
        <v>23.8</v>
      </c>
      <c r="AK80" s="382">
        <f t="shared" si="6"/>
        <v>9.52</v>
      </c>
      <c r="AL80" s="357">
        <f t="shared" si="7"/>
        <v>4.76</v>
      </c>
      <c r="AM80" s="357">
        <f t="shared" si="8"/>
        <v>9.52</v>
      </c>
      <c r="AN80" s="382">
        <f t="shared" si="9"/>
        <v>4.76</v>
      </c>
      <c r="AO80" s="357">
        <f t="shared" si="10"/>
        <v>14.25</v>
      </c>
    </row>
    <row r="81" spans="1:41" ht="20.100000000000001" customHeight="1" x14ac:dyDescent="0.25">
      <c r="A81" s="149" t="s">
        <v>268</v>
      </c>
      <c r="B81" s="149"/>
      <c r="C81" s="149"/>
      <c r="D81" s="14"/>
      <c r="E81" s="14"/>
      <c r="F81" s="14"/>
      <c r="G81" s="14"/>
      <c r="H81" s="14"/>
      <c r="I81" s="14"/>
      <c r="J81" s="14"/>
      <c r="K81" s="13">
        <f>E20</f>
        <v>25</v>
      </c>
      <c r="L81" s="17" t="s">
        <v>269</v>
      </c>
      <c r="M81" s="17"/>
      <c r="N81" s="17"/>
      <c r="O81" s="17"/>
      <c r="P81" s="17"/>
      <c r="Q81" s="17"/>
      <c r="R81" s="17"/>
      <c r="U81" s="357" t="s">
        <v>3</v>
      </c>
      <c r="V81" s="383">
        <f>1+V80</f>
        <v>1.05</v>
      </c>
      <c r="W81" s="380">
        <f t="shared" si="11"/>
        <v>4</v>
      </c>
      <c r="X81" s="117">
        <f t="shared" si="12"/>
        <v>0.14000000000000001</v>
      </c>
      <c r="Y81" s="117">
        <f t="shared" si="13"/>
        <v>0.23399999999999999</v>
      </c>
      <c r="Z81" s="117">
        <f t="shared" si="14"/>
        <v>9.3599999999999989E-2</v>
      </c>
      <c r="AA81" s="118">
        <f t="shared" si="15"/>
        <v>4.6799999999999994E-2</v>
      </c>
      <c r="AB81" s="118">
        <f t="shared" si="16"/>
        <v>9.3599999999999989E-2</v>
      </c>
      <c r="AC81" s="117">
        <f t="shared" si="17"/>
        <v>4.6799999999999994E-2</v>
      </c>
      <c r="AD81" s="118">
        <f t="shared" si="18"/>
        <v>0.14000000000000001</v>
      </c>
      <c r="AH81" s="379">
        <v>4</v>
      </c>
      <c r="AI81" s="382">
        <f t="shared" si="4"/>
        <v>14</v>
      </c>
      <c r="AJ81" s="382">
        <f t="shared" si="5"/>
        <v>23.4</v>
      </c>
      <c r="AK81" s="382">
        <f t="shared" si="6"/>
        <v>9.36</v>
      </c>
      <c r="AL81" s="357">
        <f t="shared" si="7"/>
        <v>4.68</v>
      </c>
      <c r="AM81" s="357">
        <f t="shared" si="8"/>
        <v>9.36</v>
      </c>
      <c r="AN81" s="382">
        <f t="shared" si="9"/>
        <v>4.68</v>
      </c>
      <c r="AO81" s="357">
        <f t="shared" si="10"/>
        <v>14</v>
      </c>
    </row>
    <row r="82" spans="1:41" ht="20.100000000000001" customHeight="1" x14ac:dyDescent="0.25">
      <c r="A82" s="147" t="s">
        <v>296</v>
      </c>
      <c r="B82" s="147"/>
      <c r="C82" s="147"/>
      <c r="D82" s="147"/>
      <c r="E82" s="147"/>
      <c r="F82" s="147"/>
      <c r="G82" s="147"/>
      <c r="H82" s="147"/>
      <c r="I82" s="147"/>
      <c r="J82" s="147"/>
      <c r="K82" s="147"/>
      <c r="L82" s="198">
        <f>V81</f>
        <v>1.05</v>
      </c>
      <c r="M82" s="198"/>
      <c r="N82" s="198"/>
      <c r="O82" s="198"/>
      <c r="P82" s="198"/>
      <c r="Q82" s="198"/>
      <c r="R82" s="198"/>
      <c r="U82" s="357"/>
      <c r="V82" s="357"/>
      <c r="W82" s="380">
        <f t="shared" si="11"/>
        <v>5</v>
      </c>
      <c r="X82" s="117">
        <f t="shared" si="12"/>
        <v>0.13750000000000001</v>
      </c>
      <c r="Y82" s="117">
        <f t="shared" si="13"/>
        <v>0.23</v>
      </c>
      <c r="Z82" s="117">
        <f t="shared" si="14"/>
        <v>9.1999999999999998E-2</v>
      </c>
      <c r="AA82" s="118">
        <f t="shared" si="15"/>
        <v>4.5999999999999999E-2</v>
      </c>
      <c r="AB82" s="118">
        <f t="shared" si="16"/>
        <v>9.1999999999999998E-2</v>
      </c>
      <c r="AC82" s="117">
        <f t="shared" si="17"/>
        <v>4.5999999999999999E-2</v>
      </c>
      <c r="AD82" s="118">
        <f t="shared" si="18"/>
        <v>0.13750000000000001</v>
      </c>
      <c r="AH82" s="379">
        <v>5</v>
      </c>
      <c r="AI82" s="382">
        <f t="shared" si="4"/>
        <v>13.75</v>
      </c>
      <c r="AJ82" s="382">
        <f t="shared" si="5"/>
        <v>23</v>
      </c>
      <c r="AK82" s="382">
        <f t="shared" si="6"/>
        <v>9.1999999999999993</v>
      </c>
      <c r="AL82" s="357">
        <f t="shared" si="7"/>
        <v>4.5999999999999996</v>
      </c>
      <c r="AM82" s="357">
        <f t="shared" si="8"/>
        <v>9.1999999999999993</v>
      </c>
      <c r="AN82" s="382">
        <f t="shared" si="9"/>
        <v>4.5999999999999996</v>
      </c>
      <c r="AO82" s="357">
        <f t="shared" si="10"/>
        <v>13.75</v>
      </c>
    </row>
    <row r="83" spans="1:41" ht="20.100000000000001" customHeight="1" x14ac:dyDescent="0.25">
      <c r="A83" s="391"/>
      <c r="B83" s="391"/>
      <c r="C83" s="391"/>
      <c r="D83" s="391"/>
      <c r="E83" s="391"/>
      <c r="F83" s="391"/>
      <c r="G83" s="391"/>
      <c r="H83" s="391"/>
      <c r="I83" s="391"/>
      <c r="J83" s="391"/>
      <c r="K83" s="391"/>
      <c r="L83" s="391"/>
      <c r="M83" s="391"/>
      <c r="N83" s="391"/>
      <c r="O83" s="391"/>
      <c r="P83" s="391"/>
      <c r="Q83" s="391"/>
      <c r="R83" s="391"/>
      <c r="W83" s="380">
        <f t="shared" si="11"/>
        <v>6</v>
      </c>
      <c r="X83" s="117">
        <f t="shared" si="12"/>
        <v>0.13500000000000001</v>
      </c>
      <c r="Y83" s="117">
        <f t="shared" si="13"/>
        <v>0.22600000000000001</v>
      </c>
      <c r="Z83" s="117">
        <f t="shared" si="14"/>
        <v>9.0399999999999994E-2</v>
      </c>
      <c r="AA83" s="118">
        <f t="shared" si="15"/>
        <v>4.5199999999999997E-2</v>
      </c>
      <c r="AB83" s="118">
        <f t="shared" si="16"/>
        <v>9.0399999999999994E-2</v>
      </c>
      <c r="AC83" s="117">
        <f t="shared" si="17"/>
        <v>4.5199999999999997E-2</v>
      </c>
      <c r="AD83" s="118">
        <f t="shared" si="18"/>
        <v>0.13500000000000001</v>
      </c>
      <c r="AH83" s="379">
        <v>6</v>
      </c>
      <c r="AI83" s="382">
        <f t="shared" si="4"/>
        <v>13.5</v>
      </c>
      <c r="AJ83" s="382">
        <f t="shared" si="5"/>
        <v>22.6</v>
      </c>
      <c r="AK83" s="382">
        <f t="shared" si="6"/>
        <v>9.0399999999999991</v>
      </c>
      <c r="AL83" s="357">
        <f t="shared" si="7"/>
        <v>4.5199999999999996</v>
      </c>
      <c r="AM83" s="357">
        <f t="shared" si="8"/>
        <v>9.0399999999999991</v>
      </c>
      <c r="AN83" s="382">
        <f t="shared" si="9"/>
        <v>4.5199999999999996</v>
      </c>
      <c r="AO83" s="357">
        <f t="shared" si="10"/>
        <v>13.5</v>
      </c>
    </row>
    <row r="84" spans="1:41" ht="20.100000000000001" customHeight="1" x14ac:dyDescent="0.25">
      <c r="A84" s="147" t="s">
        <v>681</v>
      </c>
      <c r="B84" s="147"/>
      <c r="C84" s="147"/>
      <c r="D84" s="147"/>
      <c r="E84" s="147"/>
      <c r="F84" s="147"/>
      <c r="G84" s="147"/>
      <c r="H84" s="147"/>
      <c r="I84" s="147"/>
      <c r="J84" s="147"/>
      <c r="K84" s="147"/>
      <c r="L84" s="147"/>
      <c r="M84" s="147"/>
      <c r="N84" s="147"/>
      <c r="O84" s="248">
        <f>L77*L82</f>
        <v>209776.03719845047</v>
      </c>
      <c r="P84" s="248"/>
      <c r="Q84" s="248"/>
      <c r="R84" s="248"/>
      <c r="W84" s="380">
        <f t="shared" si="11"/>
        <v>7</v>
      </c>
      <c r="X84" s="117">
        <f t="shared" si="12"/>
        <v>0.13250000000000001</v>
      </c>
      <c r="Y84" s="117">
        <f t="shared" si="13"/>
        <v>0.222</v>
      </c>
      <c r="Z84" s="117">
        <f t="shared" si="14"/>
        <v>8.879999999999999E-2</v>
      </c>
      <c r="AA84" s="118">
        <f t="shared" si="15"/>
        <v>4.4399999999999995E-2</v>
      </c>
      <c r="AB84" s="118">
        <f t="shared" si="16"/>
        <v>8.879999999999999E-2</v>
      </c>
      <c r="AC84" s="117">
        <f t="shared" si="17"/>
        <v>4.4399999999999995E-2</v>
      </c>
      <c r="AD84" s="118">
        <f t="shared" si="18"/>
        <v>0.13250000000000001</v>
      </c>
      <c r="AH84" s="379">
        <v>7</v>
      </c>
      <c r="AI84" s="382">
        <f t="shared" si="4"/>
        <v>13.25</v>
      </c>
      <c r="AJ84" s="382">
        <f t="shared" si="5"/>
        <v>22.2</v>
      </c>
      <c r="AK84" s="382">
        <f t="shared" si="6"/>
        <v>8.879999999999999</v>
      </c>
      <c r="AL84" s="357">
        <f t="shared" si="7"/>
        <v>4.4399999999999995</v>
      </c>
      <c r="AM84" s="357">
        <f t="shared" si="8"/>
        <v>8.879999999999999</v>
      </c>
      <c r="AN84" s="382">
        <f t="shared" si="9"/>
        <v>4.4399999999999995</v>
      </c>
      <c r="AO84" s="357">
        <f t="shared" si="10"/>
        <v>13.25</v>
      </c>
    </row>
    <row r="85" spans="1:41" ht="20.100000000000001" customHeight="1" x14ac:dyDescent="0.25">
      <c r="A85" s="391"/>
      <c r="B85" s="391"/>
      <c r="C85" s="391"/>
      <c r="D85" s="391"/>
      <c r="E85" s="391"/>
      <c r="F85" s="391"/>
      <c r="G85" s="391"/>
      <c r="H85" s="391"/>
      <c r="I85" s="391"/>
      <c r="J85" s="391"/>
      <c r="K85" s="391"/>
      <c r="L85" s="391"/>
      <c r="M85" s="391"/>
      <c r="N85" s="391"/>
      <c r="O85" s="391"/>
      <c r="P85" s="391"/>
      <c r="Q85" s="391"/>
      <c r="R85" s="391"/>
      <c r="W85" s="380">
        <f t="shared" si="11"/>
        <v>8</v>
      </c>
      <c r="X85" s="117">
        <f t="shared" si="12"/>
        <v>0.13</v>
      </c>
      <c r="Y85" s="117">
        <f t="shared" si="13"/>
        <v>0.218</v>
      </c>
      <c r="Z85" s="117">
        <f t="shared" si="14"/>
        <v>8.72E-2</v>
      </c>
      <c r="AA85" s="118">
        <f t="shared" si="15"/>
        <v>4.36E-2</v>
      </c>
      <c r="AB85" s="118">
        <f t="shared" si="16"/>
        <v>8.72E-2</v>
      </c>
      <c r="AC85" s="117">
        <f t="shared" si="17"/>
        <v>4.36E-2</v>
      </c>
      <c r="AD85" s="118">
        <f t="shared" si="18"/>
        <v>0.13</v>
      </c>
      <c r="AH85" s="379">
        <v>8</v>
      </c>
      <c r="AI85" s="382">
        <f t="shared" si="4"/>
        <v>13</v>
      </c>
      <c r="AJ85" s="382">
        <f t="shared" si="5"/>
        <v>21.8</v>
      </c>
      <c r="AK85" s="382">
        <f t="shared" si="6"/>
        <v>8.7200000000000006</v>
      </c>
      <c r="AL85" s="357">
        <f t="shared" si="7"/>
        <v>4.3600000000000003</v>
      </c>
      <c r="AM85" s="357">
        <f t="shared" si="8"/>
        <v>8.7200000000000006</v>
      </c>
      <c r="AN85" s="382">
        <f t="shared" si="9"/>
        <v>4.3600000000000003</v>
      </c>
      <c r="AO85" s="357">
        <f t="shared" si="10"/>
        <v>13</v>
      </c>
    </row>
    <row r="86" spans="1:41" ht="20.100000000000001" customHeight="1" x14ac:dyDescent="0.25">
      <c r="A86" s="153" t="s">
        <v>55</v>
      </c>
      <c r="B86" s="153"/>
      <c r="C86" s="153"/>
      <c r="D86" s="153"/>
      <c r="E86" s="153"/>
      <c r="F86" s="153"/>
      <c r="G86" s="153"/>
      <c r="H86" s="153"/>
      <c r="I86" s="153"/>
      <c r="J86" s="153"/>
      <c r="K86" s="153"/>
      <c r="L86" s="153"/>
      <c r="M86" s="153"/>
      <c r="N86" s="153"/>
      <c r="O86" s="153"/>
      <c r="P86" s="153"/>
      <c r="Q86" s="153"/>
      <c r="R86" s="153"/>
      <c r="W86" s="380">
        <f t="shared" si="11"/>
        <v>9</v>
      </c>
      <c r="X86" s="117">
        <f t="shared" si="12"/>
        <v>0.1275</v>
      </c>
      <c r="Y86" s="117">
        <f t="shared" si="13"/>
        <v>0.214</v>
      </c>
      <c r="Z86" s="117">
        <f t="shared" si="14"/>
        <v>8.5600000000000009E-2</v>
      </c>
      <c r="AA86" s="118">
        <f t="shared" si="15"/>
        <v>4.2800000000000005E-2</v>
      </c>
      <c r="AB86" s="118">
        <f t="shared" si="16"/>
        <v>8.5600000000000009E-2</v>
      </c>
      <c r="AC86" s="117">
        <f t="shared" si="17"/>
        <v>4.2800000000000005E-2</v>
      </c>
      <c r="AD86" s="118">
        <f t="shared" si="18"/>
        <v>0.1275</v>
      </c>
      <c r="AH86" s="379">
        <v>9</v>
      </c>
      <c r="AI86" s="382">
        <f t="shared" si="4"/>
        <v>12.75</v>
      </c>
      <c r="AJ86" s="382">
        <f t="shared" si="5"/>
        <v>21.4</v>
      </c>
      <c r="AK86" s="382">
        <f t="shared" si="6"/>
        <v>8.56</v>
      </c>
      <c r="AL86" s="357">
        <f t="shared" si="7"/>
        <v>4.28</v>
      </c>
      <c r="AM86" s="357">
        <f t="shared" si="8"/>
        <v>8.56</v>
      </c>
      <c r="AN86" s="382">
        <f t="shared" si="9"/>
        <v>4.28</v>
      </c>
      <c r="AO86" s="357">
        <f t="shared" si="10"/>
        <v>12.75</v>
      </c>
    </row>
    <row r="87" spans="1:41" ht="20.100000000000001" customHeight="1" x14ac:dyDescent="0.25">
      <c r="A87" s="8"/>
      <c r="B87" s="8"/>
      <c r="C87" s="8"/>
      <c r="D87" s="8"/>
      <c r="E87" s="8"/>
      <c r="F87" s="8"/>
      <c r="G87" s="8"/>
      <c r="H87" s="8"/>
      <c r="I87" s="8"/>
      <c r="J87" s="8"/>
      <c r="K87" s="8"/>
      <c r="L87" s="8"/>
      <c r="M87" s="8"/>
      <c r="N87" s="8"/>
      <c r="O87" s="8"/>
      <c r="P87" s="8"/>
      <c r="Q87" s="8"/>
      <c r="R87" s="8"/>
      <c r="W87" s="380">
        <f t="shared" si="11"/>
        <v>10</v>
      </c>
      <c r="X87" s="117">
        <f t="shared" si="12"/>
        <v>0.125</v>
      </c>
      <c r="Y87" s="117">
        <f t="shared" si="13"/>
        <v>0.21</v>
      </c>
      <c r="Z87" s="117">
        <f t="shared" si="14"/>
        <v>8.4000000000000005E-2</v>
      </c>
      <c r="AA87" s="118">
        <f t="shared" si="15"/>
        <v>4.2000000000000003E-2</v>
      </c>
      <c r="AB87" s="118">
        <f t="shared" si="16"/>
        <v>8.4000000000000005E-2</v>
      </c>
      <c r="AC87" s="117">
        <f t="shared" si="17"/>
        <v>4.2000000000000003E-2</v>
      </c>
      <c r="AD87" s="118">
        <f t="shared" si="18"/>
        <v>0.125</v>
      </c>
      <c r="AH87" s="379">
        <v>10</v>
      </c>
      <c r="AI87" s="382">
        <f t="shared" si="4"/>
        <v>12.5</v>
      </c>
      <c r="AJ87" s="382">
        <f t="shared" si="5"/>
        <v>21</v>
      </c>
      <c r="AK87" s="382">
        <f t="shared" si="6"/>
        <v>8.4</v>
      </c>
      <c r="AL87" s="357">
        <f t="shared" si="7"/>
        <v>4.2</v>
      </c>
      <c r="AM87" s="357">
        <f t="shared" si="8"/>
        <v>8.4</v>
      </c>
      <c r="AN87" s="382">
        <f t="shared" si="9"/>
        <v>4.2</v>
      </c>
      <c r="AO87" s="357">
        <f t="shared" si="10"/>
        <v>12.5</v>
      </c>
    </row>
    <row r="88" spans="1:41" ht="20.100000000000001" customHeight="1" x14ac:dyDescent="0.25">
      <c r="A88" s="8"/>
      <c r="B88" s="8"/>
      <c r="C88" s="8"/>
      <c r="D88" s="8"/>
      <c r="E88" s="8"/>
      <c r="F88" s="8"/>
      <c r="G88" s="8"/>
      <c r="H88" s="8"/>
      <c r="I88" s="8"/>
      <c r="J88" s="8"/>
      <c r="K88" s="153" t="s">
        <v>56</v>
      </c>
      <c r="L88" s="153"/>
      <c r="M88" s="153"/>
      <c r="N88" s="153"/>
      <c r="O88" s="148">
        <v>1</v>
      </c>
      <c r="P88" s="148"/>
      <c r="Q88" s="148"/>
      <c r="R88" s="148"/>
      <c r="W88" s="380">
        <f t="shared" si="11"/>
        <v>11</v>
      </c>
      <c r="X88" s="117">
        <f t="shared" si="12"/>
        <v>0.12029999999999999</v>
      </c>
      <c r="Y88" s="117">
        <f t="shared" si="13"/>
        <v>0.20199999999999999</v>
      </c>
      <c r="Z88" s="117">
        <f t="shared" si="14"/>
        <v>8.0799999999999997E-2</v>
      </c>
      <c r="AA88" s="118">
        <f t="shared" si="15"/>
        <v>4.0399999999999998E-2</v>
      </c>
      <c r="AB88" s="118">
        <f t="shared" si="16"/>
        <v>8.0799999999999997E-2</v>
      </c>
      <c r="AC88" s="117">
        <f t="shared" si="17"/>
        <v>4.0399999999999998E-2</v>
      </c>
      <c r="AD88" s="118">
        <f t="shared" si="18"/>
        <v>0.12029999999999999</v>
      </c>
      <c r="AH88" s="379">
        <v>11</v>
      </c>
      <c r="AI88" s="382">
        <f t="shared" ref="AI88:AI97" si="19">12.5-(AH88-10)*4.7/10</f>
        <v>12.03</v>
      </c>
      <c r="AJ88" s="382">
        <f t="shared" ref="AJ88:AJ97" si="20">21-((AH88-10)*(8/10))</f>
        <v>20.2</v>
      </c>
      <c r="AK88" s="382">
        <f t="shared" ref="AK88:AK97" si="21">8.4-(AH88-10)*3.2/10</f>
        <v>8.08</v>
      </c>
      <c r="AL88" s="357">
        <f t="shared" si="7"/>
        <v>4.04</v>
      </c>
      <c r="AM88" s="357">
        <f t="shared" si="8"/>
        <v>8.08</v>
      </c>
      <c r="AN88" s="382">
        <f t="shared" ref="AN88:AN97" si="22">4.2-(AH88-10)*1.6/10</f>
        <v>4.04</v>
      </c>
      <c r="AO88" s="357">
        <f t="shared" si="10"/>
        <v>12.03</v>
      </c>
    </row>
    <row r="89" spans="1:41" ht="20.100000000000001" customHeight="1" x14ac:dyDescent="0.25">
      <c r="A89" s="8"/>
      <c r="B89" s="8"/>
      <c r="C89" s="8"/>
      <c r="D89" s="8"/>
      <c r="E89" s="8"/>
      <c r="F89" s="8"/>
      <c r="G89" s="8"/>
      <c r="H89" s="8"/>
      <c r="I89" s="8"/>
      <c r="J89" s="8"/>
      <c r="K89" s="196" t="s">
        <v>57</v>
      </c>
      <c r="L89" s="196"/>
      <c r="M89" s="196"/>
      <c r="N89" s="196"/>
      <c r="O89" s="160">
        <f>O92-O84</f>
        <v>3.9628015495254658</v>
      </c>
      <c r="P89" s="160"/>
      <c r="Q89" s="160"/>
      <c r="R89" s="160"/>
      <c r="W89" s="380">
        <f t="shared" si="11"/>
        <v>12</v>
      </c>
      <c r="X89" s="117">
        <f t="shared" si="12"/>
        <v>0.11560000000000001</v>
      </c>
      <c r="Y89" s="117">
        <f t="shared" si="13"/>
        <v>0.19399999999999998</v>
      </c>
      <c r="Z89" s="117">
        <f t="shared" si="14"/>
        <v>7.7600000000000002E-2</v>
      </c>
      <c r="AA89" s="118">
        <f t="shared" si="15"/>
        <v>3.8800000000000001E-2</v>
      </c>
      <c r="AB89" s="118">
        <f t="shared" si="16"/>
        <v>7.7600000000000002E-2</v>
      </c>
      <c r="AC89" s="117">
        <f t="shared" si="17"/>
        <v>3.8800000000000001E-2</v>
      </c>
      <c r="AD89" s="118">
        <f t="shared" si="18"/>
        <v>0.11560000000000001</v>
      </c>
      <c r="AH89" s="379">
        <v>12</v>
      </c>
      <c r="AI89" s="382">
        <f t="shared" si="19"/>
        <v>11.56</v>
      </c>
      <c r="AJ89" s="382">
        <f t="shared" si="20"/>
        <v>19.399999999999999</v>
      </c>
      <c r="AK89" s="382">
        <f t="shared" si="21"/>
        <v>7.7600000000000007</v>
      </c>
      <c r="AL89" s="357">
        <f t="shared" si="7"/>
        <v>3.8800000000000003</v>
      </c>
      <c r="AM89" s="357">
        <f t="shared" si="8"/>
        <v>7.7600000000000007</v>
      </c>
      <c r="AN89" s="382">
        <f t="shared" si="22"/>
        <v>3.8800000000000003</v>
      </c>
      <c r="AO89" s="357">
        <f t="shared" si="10"/>
        <v>11.56</v>
      </c>
    </row>
    <row r="90" spans="1:41" ht="20.100000000000001" customHeight="1" x14ac:dyDescent="0.25">
      <c r="A90" s="8"/>
      <c r="B90" s="8"/>
      <c r="C90" s="8"/>
      <c r="D90" s="8"/>
      <c r="E90" s="8"/>
      <c r="F90" s="8"/>
      <c r="G90" s="8"/>
      <c r="H90" s="8"/>
      <c r="I90" s="8"/>
      <c r="J90" s="8"/>
      <c r="K90" s="196" t="s">
        <v>58</v>
      </c>
      <c r="L90" s="196"/>
      <c r="M90" s="196"/>
      <c r="N90" s="196"/>
      <c r="O90" s="197">
        <f>O89/O84</f>
        <v>1.8890630228545177E-5</v>
      </c>
      <c r="P90" s="197"/>
      <c r="Q90" s="197"/>
      <c r="R90" s="197"/>
      <c r="W90" s="380">
        <f t="shared" si="11"/>
        <v>13</v>
      </c>
      <c r="X90" s="117">
        <f t="shared" si="12"/>
        <v>0.1109</v>
      </c>
      <c r="Y90" s="117">
        <f t="shared" si="13"/>
        <v>0.18600000000000003</v>
      </c>
      <c r="Z90" s="117">
        <f t="shared" si="14"/>
        <v>7.4400000000000008E-2</v>
      </c>
      <c r="AA90" s="118">
        <f t="shared" si="15"/>
        <v>3.7200000000000004E-2</v>
      </c>
      <c r="AB90" s="118">
        <f t="shared" si="16"/>
        <v>7.4400000000000008E-2</v>
      </c>
      <c r="AC90" s="117">
        <f t="shared" si="17"/>
        <v>3.7200000000000004E-2</v>
      </c>
      <c r="AD90" s="118">
        <f t="shared" si="18"/>
        <v>0.1109</v>
      </c>
      <c r="AH90" s="379">
        <v>13</v>
      </c>
      <c r="AI90" s="382">
        <f t="shared" si="19"/>
        <v>11.09</v>
      </c>
      <c r="AJ90" s="382">
        <f t="shared" si="20"/>
        <v>18.600000000000001</v>
      </c>
      <c r="AK90" s="382">
        <f t="shared" si="21"/>
        <v>7.44</v>
      </c>
      <c r="AL90" s="357">
        <f t="shared" si="7"/>
        <v>3.72</v>
      </c>
      <c r="AM90" s="357">
        <f t="shared" si="8"/>
        <v>7.44</v>
      </c>
      <c r="AN90" s="382">
        <f t="shared" si="22"/>
        <v>3.72</v>
      </c>
      <c r="AO90" s="357">
        <f t="shared" si="10"/>
        <v>11.09</v>
      </c>
    </row>
    <row r="91" spans="1:41" ht="20.100000000000001" customHeight="1" x14ac:dyDescent="0.25">
      <c r="A91" s="8"/>
      <c r="B91" s="8"/>
      <c r="C91" s="8"/>
      <c r="D91" s="8"/>
      <c r="E91" s="8"/>
      <c r="F91" s="8"/>
      <c r="G91" s="8"/>
      <c r="H91" s="8"/>
      <c r="I91" s="8"/>
      <c r="J91" s="8"/>
      <c r="K91" s="8"/>
      <c r="L91" s="8"/>
      <c r="M91" s="8"/>
      <c r="N91" s="8"/>
      <c r="O91" s="8"/>
      <c r="P91" s="66"/>
      <c r="Q91" s="8"/>
      <c r="R91" s="8"/>
      <c r="W91" s="380">
        <f t="shared" si="11"/>
        <v>14</v>
      </c>
      <c r="X91" s="117">
        <f t="shared" si="12"/>
        <v>0.10619999999999999</v>
      </c>
      <c r="Y91" s="117">
        <f t="shared" si="13"/>
        <v>0.17800000000000002</v>
      </c>
      <c r="Z91" s="117">
        <f t="shared" si="14"/>
        <v>7.1199999999999999E-2</v>
      </c>
      <c r="AA91" s="118">
        <f t="shared" si="15"/>
        <v>3.56E-2</v>
      </c>
      <c r="AB91" s="118">
        <f t="shared" si="16"/>
        <v>7.1199999999999999E-2</v>
      </c>
      <c r="AC91" s="117">
        <f t="shared" si="17"/>
        <v>3.56E-2</v>
      </c>
      <c r="AD91" s="118">
        <f t="shared" si="18"/>
        <v>0.10619999999999999</v>
      </c>
      <c r="AH91" s="379">
        <v>14</v>
      </c>
      <c r="AI91" s="382">
        <f t="shared" si="19"/>
        <v>10.62</v>
      </c>
      <c r="AJ91" s="382">
        <f t="shared" si="20"/>
        <v>17.8</v>
      </c>
      <c r="AK91" s="382">
        <f t="shared" si="21"/>
        <v>7.12</v>
      </c>
      <c r="AL91" s="357">
        <f t="shared" si="7"/>
        <v>3.56</v>
      </c>
      <c r="AM91" s="357">
        <f t="shared" si="8"/>
        <v>7.12</v>
      </c>
      <c r="AN91" s="382">
        <f t="shared" si="22"/>
        <v>3.56</v>
      </c>
      <c r="AO91" s="357">
        <f t="shared" si="10"/>
        <v>10.62</v>
      </c>
    </row>
    <row r="92" spans="1:41" ht="20.100000000000001" customHeight="1" x14ac:dyDescent="0.25">
      <c r="A92" s="8"/>
      <c r="B92" s="8"/>
      <c r="C92" s="8"/>
      <c r="D92" s="8"/>
      <c r="E92" s="8"/>
      <c r="F92" s="8"/>
      <c r="G92" s="8"/>
      <c r="H92" s="8"/>
      <c r="I92" s="8"/>
      <c r="J92" s="8"/>
      <c r="K92" s="153" t="s">
        <v>54</v>
      </c>
      <c r="L92" s="153"/>
      <c r="M92" s="153"/>
      <c r="N92" s="153"/>
      <c r="O92" s="193">
        <f>ROUNDUP(O84,-O88)</f>
        <v>209780</v>
      </c>
      <c r="P92" s="193"/>
      <c r="Q92" s="193"/>
      <c r="R92" s="193"/>
      <c r="W92" s="380">
        <f t="shared" si="11"/>
        <v>15</v>
      </c>
      <c r="X92" s="117">
        <f t="shared" si="12"/>
        <v>0.10150000000000001</v>
      </c>
      <c r="Y92" s="117">
        <f t="shared" si="13"/>
        <v>0.17</v>
      </c>
      <c r="Z92" s="117">
        <f t="shared" si="14"/>
        <v>6.8000000000000005E-2</v>
      </c>
      <c r="AA92" s="118">
        <f t="shared" si="15"/>
        <v>3.4000000000000002E-2</v>
      </c>
      <c r="AB92" s="118">
        <f t="shared" si="16"/>
        <v>6.8000000000000005E-2</v>
      </c>
      <c r="AC92" s="117">
        <f t="shared" si="17"/>
        <v>3.4000000000000002E-2</v>
      </c>
      <c r="AD92" s="118">
        <f t="shared" si="18"/>
        <v>0.10150000000000001</v>
      </c>
      <c r="AH92" s="379">
        <v>15</v>
      </c>
      <c r="AI92" s="382">
        <f t="shared" si="19"/>
        <v>10.15</v>
      </c>
      <c r="AJ92" s="382">
        <f t="shared" si="20"/>
        <v>17</v>
      </c>
      <c r="AK92" s="382">
        <f t="shared" si="21"/>
        <v>6.8000000000000007</v>
      </c>
      <c r="AL92" s="357">
        <f t="shared" si="7"/>
        <v>3.4000000000000004</v>
      </c>
      <c r="AM92" s="357">
        <f t="shared" si="8"/>
        <v>6.8000000000000007</v>
      </c>
      <c r="AN92" s="382">
        <f t="shared" si="22"/>
        <v>3.4000000000000004</v>
      </c>
      <c r="AO92" s="357">
        <f t="shared" si="10"/>
        <v>10.15</v>
      </c>
    </row>
    <row r="93" spans="1:41" ht="20.100000000000001" customHeight="1" x14ac:dyDescent="0.25">
      <c r="A93" s="41"/>
      <c r="B93" s="41"/>
      <c r="C93" s="41"/>
      <c r="D93" s="41"/>
      <c r="E93" s="41"/>
      <c r="F93" s="41"/>
      <c r="G93" s="41"/>
      <c r="H93" s="41"/>
      <c r="I93" s="41"/>
      <c r="J93" s="41"/>
      <c r="K93" s="41"/>
      <c r="L93" s="41"/>
      <c r="M93" s="41"/>
      <c r="N93" s="41"/>
      <c r="O93" s="41"/>
      <c r="P93" s="41"/>
      <c r="Q93" s="41"/>
      <c r="R93" s="41"/>
      <c r="W93" s="380">
        <f t="shared" si="11"/>
        <v>16</v>
      </c>
      <c r="X93" s="117">
        <f t="shared" si="12"/>
        <v>9.6799999999999997E-2</v>
      </c>
      <c r="Y93" s="117">
        <f t="shared" si="13"/>
        <v>0.16200000000000001</v>
      </c>
      <c r="Z93" s="117">
        <f t="shared" si="14"/>
        <v>6.480000000000001E-2</v>
      </c>
      <c r="AA93" s="118">
        <f t="shared" si="15"/>
        <v>3.2400000000000005E-2</v>
      </c>
      <c r="AB93" s="118">
        <f t="shared" si="16"/>
        <v>6.480000000000001E-2</v>
      </c>
      <c r="AC93" s="117">
        <f t="shared" si="17"/>
        <v>3.2400000000000005E-2</v>
      </c>
      <c r="AD93" s="118">
        <f t="shared" si="18"/>
        <v>9.6799999999999997E-2</v>
      </c>
      <c r="AH93" s="379">
        <v>16</v>
      </c>
      <c r="AI93" s="382">
        <f t="shared" si="19"/>
        <v>9.68</v>
      </c>
      <c r="AJ93" s="382">
        <f t="shared" si="20"/>
        <v>16.2</v>
      </c>
      <c r="AK93" s="382">
        <f t="shared" si="21"/>
        <v>6.48</v>
      </c>
      <c r="AL93" s="357">
        <f t="shared" si="7"/>
        <v>3.24</v>
      </c>
      <c r="AM93" s="357">
        <f t="shared" si="8"/>
        <v>6.48</v>
      </c>
      <c r="AN93" s="382">
        <f t="shared" si="22"/>
        <v>3.24</v>
      </c>
      <c r="AO93" s="357">
        <f t="shared" si="10"/>
        <v>9.68</v>
      </c>
    </row>
    <row r="94" spans="1:41" ht="20.100000000000001" customHeight="1" x14ac:dyDescent="0.25">
      <c r="A94" s="8"/>
      <c r="B94" s="8"/>
      <c r="C94" s="8"/>
      <c r="D94" s="8"/>
      <c r="E94" s="8"/>
      <c r="F94" s="8"/>
      <c r="G94" s="8"/>
      <c r="H94" s="8"/>
      <c r="I94" s="8"/>
      <c r="J94" s="8"/>
      <c r="K94" s="8"/>
      <c r="L94" s="8"/>
      <c r="M94" s="8"/>
      <c r="N94" s="8"/>
      <c r="O94" s="8"/>
      <c r="P94" s="8"/>
      <c r="Q94" s="8"/>
      <c r="R94" s="8"/>
      <c r="W94" s="380">
        <f t="shared" si="11"/>
        <v>17</v>
      </c>
      <c r="X94" s="117">
        <f t="shared" si="12"/>
        <v>9.2100000000000015E-2</v>
      </c>
      <c r="Y94" s="117">
        <f t="shared" si="13"/>
        <v>0.154</v>
      </c>
      <c r="Z94" s="117">
        <f t="shared" si="14"/>
        <v>6.1600000000000002E-2</v>
      </c>
      <c r="AA94" s="118">
        <f t="shared" si="15"/>
        <v>3.0800000000000001E-2</v>
      </c>
      <c r="AB94" s="118">
        <f t="shared" si="16"/>
        <v>6.1600000000000002E-2</v>
      </c>
      <c r="AC94" s="117">
        <f t="shared" si="17"/>
        <v>3.0800000000000001E-2</v>
      </c>
      <c r="AD94" s="118">
        <f t="shared" si="18"/>
        <v>9.2100000000000015E-2</v>
      </c>
      <c r="AH94" s="379">
        <v>17</v>
      </c>
      <c r="AI94" s="382">
        <f t="shared" si="19"/>
        <v>9.2100000000000009</v>
      </c>
      <c r="AJ94" s="382">
        <f t="shared" si="20"/>
        <v>15.399999999999999</v>
      </c>
      <c r="AK94" s="382">
        <f t="shared" si="21"/>
        <v>6.16</v>
      </c>
      <c r="AL94" s="357">
        <f t="shared" si="7"/>
        <v>3.08</v>
      </c>
      <c r="AM94" s="357">
        <f t="shared" si="8"/>
        <v>6.16</v>
      </c>
      <c r="AN94" s="382">
        <f t="shared" si="22"/>
        <v>3.08</v>
      </c>
      <c r="AO94" s="357">
        <f t="shared" si="10"/>
        <v>9.2100000000000009</v>
      </c>
    </row>
    <row r="95" spans="1:41" ht="20.100000000000001" customHeight="1" x14ac:dyDescent="0.25">
      <c r="A95" s="171" t="s">
        <v>230</v>
      </c>
      <c r="B95" s="171"/>
      <c r="C95" s="171"/>
      <c r="D95" s="171"/>
      <c r="E95" s="171"/>
      <c r="F95" s="171"/>
      <c r="G95" s="171"/>
      <c r="H95" s="171"/>
      <c r="I95" s="171"/>
      <c r="J95" s="171"/>
      <c r="K95" s="171"/>
      <c r="L95" s="171"/>
      <c r="M95" s="171"/>
      <c r="N95" s="171"/>
      <c r="O95" s="171"/>
      <c r="P95" s="171"/>
      <c r="Q95" s="171"/>
      <c r="R95" s="171"/>
      <c r="W95" s="380">
        <f t="shared" si="11"/>
        <v>18</v>
      </c>
      <c r="X95" s="117">
        <f t="shared" si="12"/>
        <v>8.7400000000000005E-2</v>
      </c>
      <c r="Y95" s="117">
        <f t="shared" si="13"/>
        <v>0.14599999999999999</v>
      </c>
      <c r="Z95" s="117">
        <f t="shared" si="14"/>
        <v>5.8400000000000001E-2</v>
      </c>
      <c r="AA95" s="118">
        <f t="shared" si="15"/>
        <v>2.92E-2</v>
      </c>
      <c r="AB95" s="118">
        <f t="shared" si="16"/>
        <v>5.8400000000000001E-2</v>
      </c>
      <c r="AC95" s="117">
        <f t="shared" si="17"/>
        <v>2.92E-2</v>
      </c>
      <c r="AD95" s="118">
        <f t="shared" si="18"/>
        <v>8.7400000000000005E-2</v>
      </c>
      <c r="AH95" s="379">
        <v>18</v>
      </c>
      <c r="AI95" s="382">
        <f t="shared" si="19"/>
        <v>8.74</v>
      </c>
      <c r="AJ95" s="382">
        <f t="shared" si="20"/>
        <v>14.6</v>
      </c>
      <c r="AK95" s="382">
        <f t="shared" si="21"/>
        <v>5.84</v>
      </c>
      <c r="AL95" s="357">
        <f t="shared" si="7"/>
        <v>2.92</v>
      </c>
      <c r="AM95" s="357">
        <f t="shared" si="8"/>
        <v>5.84</v>
      </c>
      <c r="AN95" s="382">
        <f t="shared" si="22"/>
        <v>2.92</v>
      </c>
      <c r="AO95" s="357">
        <f t="shared" si="10"/>
        <v>8.74</v>
      </c>
    </row>
    <row r="96" spans="1:41" ht="20.100000000000001" customHeight="1" x14ac:dyDescent="0.25">
      <c r="A96" s="171" t="s">
        <v>61</v>
      </c>
      <c r="B96" s="171"/>
      <c r="C96" s="171"/>
      <c r="D96" s="171"/>
      <c r="E96" s="171"/>
      <c r="F96" s="171"/>
      <c r="G96" s="171"/>
      <c r="H96" s="171"/>
      <c r="I96" s="171"/>
      <c r="J96" s="171"/>
      <c r="K96" s="171"/>
      <c r="L96" s="171"/>
      <c r="M96" s="171"/>
      <c r="N96" s="171"/>
      <c r="O96" s="171"/>
      <c r="P96" s="171"/>
      <c r="Q96" s="171"/>
      <c r="R96" s="171"/>
      <c r="W96" s="380">
        <f t="shared" si="11"/>
        <v>19</v>
      </c>
      <c r="X96" s="117">
        <f t="shared" si="12"/>
        <v>8.2699999999999996E-2</v>
      </c>
      <c r="Y96" s="117">
        <f t="shared" si="13"/>
        <v>0.13800000000000001</v>
      </c>
      <c r="Z96" s="117">
        <f t="shared" si="14"/>
        <v>5.5200000000000006E-2</v>
      </c>
      <c r="AA96" s="118">
        <f t="shared" si="15"/>
        <v>2.7600000000000003E-2</v>
      </c>
      <c r="AB96" s="118">
        <f t="shared" si="16"/>
        <v>5.5200000000000006E-2</v>
      </c>
      <c r="AC96" s="117">
        <f t="shared" si="17"/>
        <v>2.7600000000000003E-2</v>
      </c>
      <c r="AD96" s="118">
        <f t="shared" si="18"/>
        <v>8.2699999999999996E-2</v>
      </c>
      <c r="AH96" s="379">
        <v>19</v>
      </c>
      <c r="AI96" s="382">
        <f t="shared" si="19"/>
        <v>8.27</v>
      </c>
      <c r="AJ96" s="382">
        <f t="shared" si="20"/>
        <v>13.8</v>
      </c>
      <c r="AK96" s="382">
        <f t="shared" si="21"/>
        <v>5.5200000000000005</v>
      </c>
      <c r="AL96" s="357">
        <f t="shared" si="7"/>
        <v>2.7600000000000002</v>
      </c>
      <c r="AM96" s="357">
        <f t="shared" si="8"/>
        <v>5.5200000000000005</v>
      </c>
      <c r="AN96" s="382">
        <f t="shared" si="22"/>
        <v>2.7600000000000002</v>
      </c>
      <c r="AO96" s="357">
        <f t="shared" si="10"/>
        <v>8.27</v>
      </c>
    </row>
    <row r="97" spans="1:41" ht="20.100000000000001" customHeight="1" x14ac:dyDescent="0.25">
      <c r="A97" s="8"/>
      <c r="B97" s="8"/>
      <c r="C97" s="8"/>
      <c r="D97" s="8"/>
      <c r="E97" s="8"/>
      <c r="F97" s="8"/>
      <c r="G97" s="8"/>
      <c r="H97" s="8"/>
      <c r="I97" s="8"/>
      <c r="J97" s="8"/>
      <c r="K97" s="8"/>
      <c r="L97" s="8"/>
      <c r="M97" s="8"/>
      <c r="N97" s="8"/>
      <c r="O97" s="8"/>
      <c r="P97" s="8"/>
      <c r="Q97" s="8"/>
      <c r="R97" s="8"/>
      <c r="T97" s="385" t="str">
        <f>IF(P90&gt;0.01,"Reduzir o número de casas decimais","")</f>
        <v/>
      </c>
      <c r="U97" s="385"/>
      <c r="W97" s="380">
        <f t="shared" si="11"/>
        <v>20</v>
      </c>
      <c r="X97" s="117">
        <f t="shared" si="12"/>
        <v>7.8E-2</v>
      </c>
      <c r="Y97" s="117">
        <f t="shared" si="13"/>
        <v>0.13</v>
      </c>
      <c r="Z97" s="117">
        <f t="shared" si="14"/>
        <v>5.2000000000000005E-2</v>
      </c>
      <c r="AA97" s="118">
        <f t="shared" si="15"/>
        <v>2.6000000000000002E-2</v>
      </c>
      <c r="AB97" s="118">
        <f t="shared" si="16"/>
        <v>5.2000000000000005E-2</v>
      </c>
      <c r="AC97" s="117">
        <f t="shared" si="17"/>
        <v>2.6000000000000002E-2</v>
      </c>
      <c r="AD97" s="118">
        <f t="shared" si="18"/>
        <v>7.8E-2</v>
      </c>
      <c r="AH97" s="379">
        <v>20</v>
      </c>
      <c r="AI97" s="382">
        <f t="shared" si="19"/>
        <v>7.8</v>
      </c>
      <c r="AJ97" s="382">
        <f t="shared" si="20"/>
        <v>13</v>
      </c>
      <c r="AK97" s="382">
        <f t="shared" si="21"/>
        <v>5.2</v>
      </c>
      <c r="AL97" s="357">
        <f t="shared" si="7"/>
        <v>2.6</v>
      </c>
      <c r="AM97" s="357">
        <f t="shared" si="8"/>
        <v>5.2</v>
      </c>
      <c r="AN97" s="382">
        <f t="shared" si="22"/>
        <v>2.6</v>
      </c>
      <c r="AO97" s="357">
        <f t="shared" si="10"/>
        <v>7.8</v>
      </c>
    </row>
    <row r="98" spans="1:41" ht="20.100000000000001" customHeight="1" x14ac:dyDescent="0.25">
      <c r="W98" s="380">
        <f t="shared" si="11"/>
        <v>21</v>
      </c>
      <c r="X98" s="117">
        <f t="shared" si="12"/>
        <v>7.0199999999999999E-2</v>
      </c>
      <c r="Y98" s="117">
        <f t="shared" si="13"/>
        <v>0.11699999999999999</v>
      </c>
      <c r="Z98" s="117">
        <f t="shared" si="14"/>
        <v>4.6799999999999994E-2</v>
      </c>
      <c r="AA98" s="118">
        <f t="shared" si="15"/>
        <v>2.3399999999999997E-2</v>
      </c>
      <c r="AB98" s="118">
        <f t="shared" si="16"/>
        <v>4.6799999999999994E-2</v>
      </c>
      <c r="AC98" s="117">
        <f t="shared" si="17"/>
        <v>2.3399999999999997E-2</v>
      </c>
      <c r="AD98" s="118">
        <f t="shared" si="18"/>
        <v>7.0199999999999999E-2</v>
      </c>
      <c r="AH98" s="379">
        <v>21</v>
      </c>
      <c r="AI98" s="382">
        <f t="shared" ref="AI98:AI107" si="23">7.8-(AH98-20)*7.8/10</f>
        <v>7.02</v>
      </c>
      <c r="AJ98" s="382">
        <f t="shared" ref="AJ98:AJ107" si="24">13-((AH98-20)*(13/10))</f>
        <v>11.7</v>
      </c>
      <c r="AK98" s="382">
        <f t="shared" ref="AK98:AK107" si="25">5.2-(AH98-20)*5.2/10</f>
        <v>4.68</v>
      </c>
      <c r="AL98" s="357">
        <f t="shared" si="7"/>
        <v>2.34</v>
      </c>
      <c r="AM98" s="357">
        <f t="shared" si="8"/>
        <v>4.68</v>
      </c>
      <c r="AN98" s="382">
        <f t="shared" ref="AN98:AN107" si="26">2.6-(AH98-20)*2.6/10</f>
        <v>2.34</v>
      </c>
      <c r="AO98" s="357">
        <f t="shared" si="10"/>
        <v>7.02</v>
      </c>
    </row>
    <row r="99" spans="1:41" ht="20.100000000000001" customHeight="1" x14ac:dyDescent="0.25">
      <c r="W99" s="380">
        <f t="shared" si="11"/>
        <v>22</v>
      </c>
      <c r="X99" s="117">
        <f t="shared" si="12"/>
        <v>6.2400000000000004E-2</v>
      </c>
      <c r="Y99" s="117">
        <f t="shared" si="13"/>
        <v>0.10400000000000001</v>
      </c>
      <c r="Z99" s="117">
        <f t="shared" si="14"/>
        <v>4.1599999999999998E-2</v>
      </c>
      <c r="AA99" s="118">
        <f t="shared" si="15"/>
        <v>2.0799999999999999E-2</v>
      </c>
      <c r="AB99" s="118">
        <f t="shared" si="16"/>
        <v>4.1599999999999998E-2</v>
      </c>
      <c r="AC99" s="117">
        <f t="shared" si="17"/>
        <v>2.0799999999999999E-2</v>
      </c>
      <c r="AD99" s="118">
        <f t="shared" si="18"/>
        <v>6.2400000000000004E-2</v>
      </c>
      <c r="AH99" s="379">
        <v>22</v>
      </c>
      <c r="AI99" s="382">
        <f t="shared" si="23"/>
        <v>6.24</v>
      </c>
      <c r="AJ99" s="382">
        <f t="shared" si="24"/>
        <v>10.4</v>
      </c>
      <c r="AK99" s="382">
        <f t="shared" si="25"/>
        <v>4.16</v>
      </c>
      <c r="AL99" s="357">
        <f t="shared" si="7"/>
        <v>2.08</v>
      </c>
      <c r="AM99" s="357">
        <f t="shared" si="8"/>
        <v>4.16</v>
      </c>
      <c r="AN99" s="382">
        <f t="shared" si="26"/>
        <v>2.08</v>
      </c>
      <c r="AO99" s="357">
        <f t="shared" si="10"/>
        <v>6.24</v>
      </c>
    </row>
    <row r="100" spans="1:41" ht="20.100000000000001" customHeight="1" x14ac:dyDescent="0.25">
      <c r="W100" s="380">
        <f t="shared" si="11"/>
        <v>23</v>
      </c>
      <c r="X100" s="117">
        <f t="shared" si="12"/>
        <v>5.4600000000000003E-2</v>
      </c>
      <c r="Y100" s="117">
        <f t="shared" si="13"/>
        <v>9.0999999999999998E-2</v>
      </c>
      <c r="Z100" s="117">
        <f t="shared" si="14"/>
        <v>3.6400000000000002E-2</v>
      </c>
      <c r="AA100" s="118">
        <f t="shared" si="15"/>
        <v>1.8200000000000001E-2</v>
      </c>
      <c r="AB100" s="118">
        <f t="shared" si="16"/>
        <v>3.6400000000000002E-2</v>
      </c>
      <c r="AC100" s="117">
        <f t="shared" si="17"/>
        <v>1.8200000000000001E-2</v>
      </c>
      <c r="AD100" s="118">
        <f t="shared" si="18"/>
        <v>5.4600000000000003E-2</v>
      </c>
      <c r="AH100" s="379">
        <v>23</v>
      </c>
      <c r="AI100" s="382">
        <f t="shared" si="23"/>
        <v>5.46</v>
      </c>
      <c r="AJ100" s="382">
        <f t="shared" si="24"/>
        <v>9.1</v>
      </c>
      <c r="AK100" s="382">
        <f t="shared" si="25"/>
        <v>3.64</v>
      </c>
      <c r="AL100" s="357">
        <f t="shared" si="7"/>
        <v>1.82</v>
      </c>
      <c r="AM100" s="357">
        <f t="shared" si="8"/>
        <v>3.64</v>
      </c>
      <c r="AN100" s="382">
        <f t="shared" si="26"/>
        <v>1.82</v>
      </c>
      <c r="AO100" s="357">
        <f t="shared" si="10"/>
        <v>5.46</v>
      </c>
    </row>
    <row r="101" spans="1:41" ht="20.100000000000001" customHeight="1" x14ac:dyDescent="0.25">
      <c r="W101" s="380">
        <f t="shared" si="11"/>
        <v>24</v>
      </c>
      <c r="X101" s="117">
        <f t="shared" si="12"/>
        <v>4.6799999999999994E-2</v>
      </c>
      <c r="Y101" s="117">
        <f t="shared" si="13"/>
        <v>7.8E-2</v>
      </c>
      <c r="Z101" s="117">
        <f t="shared" si="14"/>
        <v>3.1200000000000002E-2</v>
      </c>
      <c r="AA101" s="118">
        <f t="shared" si="15"/>
        <v>1.5600000000000001E-2</v>
      </c>
      <c r="AB101" s="118">
        <f t="shared" si="16"/>
        <v>3.1200000000000002E-2</v>
      </c>
      <c r="AC101" s="117">
        <f t="shared" si="17"/>
        <v>1.5600000000000001E-2</v>
      </c>
      <c r="AD101" s="118">
        <f t="shared" si="18"/>
        <v>4.6799999999999994E-2</v>
      </c>
      <c r="AH101" s="379">
        <v>24</v>
      </c>
      <c r="AI101" s="382">
        <f t="shared" si="23"/>
        <v>4.68</v>
      </c>
      <c r="AJ101" s="382">
        <f t="shared" si="24"/>
        <v>7.8</v>
      </c>
      <c r="AK101" s="382">
        <f t="shared" si="25"/>
        <v>3.12</v>
      </c>
      <c r="AL101" s="357">
        <f t="shared" si="7"/>
        <v>1.56</v>
      </c>
      <c r="AM101" s="357">
        <f t="shared" si="8"/>
        <v>3.12</v>
      </c>
      <c r="AN101" s="382">
        <f t="shared" si="26"/>
        <v>1.56</v>
      </c>
      <c r="AO101" s="357">
        <f t="shared" si="10"/>
        <v>4.68</v>
      </c>
    </row>
    <row r="102" spans="1:41" ht="20.100000000000001" customHeight="1" x14ac:dyDescent="0.25">
      <c r="W102" s="380">
        <f t="shared" si="11"/>
        <v>25</v>
      </c>
      <c r="X102" s="117">
        <f t="shared" si="12"/>
        <v>3.9E-2</v>
      </c>
      <c r="Y102" s="117">
        <f t="shared" si="13"/>
        <v>6.5000000000000002E-2</v>
      </c>
      <c r="Z102" s="117">
        <f t="shared" si="14"/>
        <v>2.6000000000000002E-2</v>
      </c>
      <c r="AA102" s="118">
        <f t="shared" si="15"/>
        <v>1.3000000000000001E-2</v>
      </c>
      <c r="AB102" s="118">
        <f t="shared" si="16"/>
        <v>2.6000000000000002E-2</v>
      </c>
      <c r="AC102" s="117">
        <f t="shared" si="17"/>
        <v>1.3000000000000001E-2</v>
      </c>
      <c r="AD102" s="118">
        <f t="shared" si="18"/>
        <v>3.9E-2</v>
      </c>
      <c r="AH102" s="379">
        <v>25</v>
      </c>
      <c r="AI102" s="382">
        <f t="shared" si="23"/>
        <v>3.9</v>
      </c>
      <c r="AJ102" s="382">
        <f t="shared" si="24"/>
        <v>6.5</v>
      </c>
      <c r="AK102" s="382">
        <f t="shared" si="25"/>
        <v>2.6</v>
      </c>
      <c r="AL102" s="357">
        <f t="shared" si="7"/>
        <v>1.3</v>
      </c>
      <c r="AM102" s="357">
        <f t="shared" si="8"/>
        <v>2.6</v>
      </c>
      <c r="AN102" s="382">
        <f t="shared" si="26"/>
        <v>1.3</v>
      </c>
      <c r="AO102" s="357">
        <f t="shared" si="10"/>
        <v>3.9</v>
      </c>
    </row>
    <row r="103" spans="1:41" ht="20.100000000000001" customHeight="1" x14ac:dyDescent="0.25">
      <c r="W103" s="380">
        <f t="shared" si="11"/>
        <v>26</v>
      </c>
      <c r="X103" s="117">
        <f t="shared" si="12"/>
        <v>3.1200000000000002E-2</v>
      </c>
      <c r="Y103" s="117">
        <f t="shared" si="13"/>
        <v>5.1999999999999991E-2</v>
      </c>
      <c r="Z103" s="117">
        <f t="shared" si="14"/>
        <v>2.0799999999999999E-2</v>
      </c>
      <c r="AA103" s="118">
        <f t="shared" si="15"/>
        <v>1.04E-2</v>
      </c>
      <c r="AB103" s="118">
        <f t="shared" si="16"/>
        <v>2.0799999999999999E-2</v>
      </c>
      <c r="AC103" s="117">
        <f t="shared" si="17"/>
        <v>1.04E-2</v>
      </c>
      <c r="AD103" s="118">
        <f t="shared" si="18"/>
        <v>3.1200000000000002E-2</v>
      </c>
      <c r="AH103" s="379">
        <v>26</v>
      </c>
      <c r="AI103" s="382">
        <f t="shared" si="23"/>
        <v>3.12</v>
      </c>
      <c r="AJ103" s="382">
        <f t="shared" si="24"/>
        <v>5.1999999999999993</v>
      </c>
      <c r="AK103" s="382">
        <f t="shared" si="25"/>
        <v>2.08</v>
      </c>
      <c r="AL103" s="357">
        <f t="shared" si="7"/>
        <v>1.04</v>
      </c>
      <c r="AM103" s="357">
        <f t="shared" si="8"/>
        <v>2.08</v>
      </c>
      <c r="AN103" s="382">
        <f t="shared" si="26"/>
        <v>1.04</v>
      </c>
      <c r="AO103" s="357">
        <f t="shared" si="10"/>
        <v>3.12</v>
      </c>
    </row>
    <row r="104" spans="1:41" ht="20.100000000000001" customHeight="1" x14ac:dyDescent="0.25">
      <c r="W104" s="380">
        <f t="shared" si="11"/>
        <v>27</v>
      </c>
      <c r="X104" s="117">
        <f t="shared" si="12"/>
        <v>2.3399999999999997E-2</v>
      </c>
      <c r="Y104" s="117">
        <f t="shared" si="13"/>
        <v>3.9000000000000007E-2</v>
      </c>
      <c r="Z104" s="117">
        <f t="shared" si="14"/>
        <v>1.5600000000000004E-2</v>
      </c>
      <c r="AA104" s="118">
        <f t="shared" si="15"/>
        <v>7.8000000000000022E-3</v>
      </c>
      <c r="AB104" s="118">
        <f t="shared" si="16"/>
        <v>1.5600000000000004E-2</v>
      </c>
      <c r="AC104" s="117">
        <f t="shared" si="17"/>
        <v>7.8000000000000022E-3</v>
      </c>
      <c r="AD104" s="118">
        <f t="shared" si="18"/>
        <v>2.3399999999999997E-2</v>
      </c>
      <c r="AH104" s="379">
        <v>27</v>
      </c>
      <c r="AI104" s="382">
        <f t="shared" si="23"/>
        <v>2.34</v>
      </c>
      <c r="AJ104" s="382">
        <f t="shared" si="24"/>
        <v>3.9000000000000004</v>
      </c>
      <c r="AK104" s="382">
        <f t="shared" si="25"/>
        <v>1.5600000000000005</v>
      </c>
      <c r="AL104" s="357">
        <f t="shared" si="7"/>
        <v>0.78000000000000025</v>
      </c>
      <c r="AM104" s="357">
        <f t="shared" si="8"/>
        <v>1.5600000000000005</v>
      </c>
      <c r="AN104" s="382">
        <f t="shared" si="26"/>
        <v>0.78000000000000025</v>
      </c>
      <c r="AO104" s="357">
        <f t="shared" si="10"/>
        <v>2.34</v>
      </c>
    </row>
    <row r="105" spans="1:41" ht="20.100000000000001" customHeight="1" x14ac:dyDescent="0.25">
      <c r="W105" s="380">
        <f t="shared" si="11"/>
        <v>28</v>
      </c>
      <c r="X105" s="117">
        <f t="shared" si="12"/>
        <v>1.5599999999999996E-2</v>
      </c>
      <c r="Y105" s="117">
        <f t="shared" si="13"/>
        <v>2.5999999999999995E-2</v>
      </c>
      <c r="Z105" s="117">
        <f t="shared" si="14"/>
        <v>1.04E-2</v>
      </c>
      <c r="AA105" s="118">
        <f t="shared" si="15"/>
        <v>5.1999999999999998E-3</v>
      </c>
      <c r="AB105" s="118">
        <f t="shared" si="16"/>
        <v>1.04E-2</v>
      </c>
      <c r="AC105" s="117">
        <f t="shared" si="17"/>
        <v>5.1999999999999998E-3</v>
      </c>
      <c r="AD105" s="118">
        <f t="shared" si="18"/>
        <v>1.5599999999999996E-2</v>
      </c>
      <c r="AH105" s="379">
        <v>28</v>
      </c>
      <c r="AI105" s="382">
        <f t="shared" si="23"/>
        <v>1.5599999999999996</v>
      </c>
      <c r="AJ105" s="382">
        <f t="shared" si="24"/>
        <v>2.5999999999999996</v>
      </c>
      <c r="AK105" s="382">
        <f t="shared" si="25"/>
        <v>1.04</v>
      </c>
      <c r="AL105" s="357">
        <f t="shared" si="7"/>
        <v>0.52</v>
      </c>
      <c r="AM105" s="357">
        <f t="shared" si="8"/>
        <v>1.04</v>
      </c>
      <c r="AN105" s="382">
        <f t="shared" si="26"/>
        <v>0.52</v>
      </c>
      <c r="AO105" s="357">
        <f t="shared" si="10"/>
        <v>1.5599999999999996</v>
      </c>
    </row>
    <row r="106" spans="1:41" s="356" customFormat="1" ht="20.100000000000001" customHeight="1" x14ac:dyDescent="0.25">
      <c r="A106" s="358"/>
      <c r="B106" s="358"/>
      <c r="C106" s="358"/>
      <c r="D106" s="358"/>
      <c r="E106" s="358"/>
      <c r="F106" s="358"/>
      <c r="G106" s="358"/>
      <c r="H106" s="358"/>
      <c r="I106" s="358"/>
      <c r="J106" s="358"/>
      <c r="K106" s="358"/>
      <c r="L106" s="358"/>
      <c r="M106" s="358"/>
      <c r="N106" s="358"/>
      <c r="O106" s="358"/>
      <c r="P106" s="358"/>
      <c r="Q106" s="358"/>
      <c r="R106" s="358"/>
      <c r="W106" s="380">
        <f t="shared" si="11"/>
        <v>29</v>
      </c>
      <c r="X106" s="117">
        <f t="shared" si="12"/>
        <v>7.7999999999999936E-3</v>
      </c>
      <c r="Y106" s="117">
        <f t="shared" si="13"/>
        <v>1.2999999999999989E-2</v>
      </c>
      <c r="Z106" s="117">
        <f t="shared" si="14"/>
        <v>5.1999999999999954E-3</v>
      </c>
      <c r="AA106" s="118">
        <f t="shared" si="15"/>
        <v>2.5999999999999977E-3</v>
      </c>
      <c r="AB106" s="118">
        <f t="shared" si="16"/>
        <v>5.1999999999999954E-3</v>
      </c>
      <c r="AC106" s="117">
        <f t="shared" si="17"/>
        <v>2.5999999999999977E-3</v>
      </c>
      <c r="AD106" s="118">
        <f t="shared" si="18"/>
        <v>7.7999999999999936E-3</v>
      </c>
      <c r="AE106" s="357"/>
      <c r="AF106" s="357"/>
      <c r="AG106" s="357"/>
      <c r="AH106" s="379">
        <v>29</v>
      </c>
      <c r="AI106" s="382">
        <f t="shared" si="23"/>
        <v>0.77999999999999936</v>
      </c>
      <c r="AJ106" s="382">
        <f t="shared" si="24"/>
        <v>1.2999999999999989</v>
      </c>
      <c r="AK106" s="382">
        <f t="shared" si="25"/>
        <v>0.51999999999999957</v>
      </c>
      <c r="AL106" s="357">
        <f t="shared" si="7"/>
        <v>0.25999999999999979</v>
      </c>
      <c r="AM106" s="357">
        <f t="shared" si="8"/>
        <v>0.51999999999999957</v>
      </c>
      <c r="AN106" s="382">
        <f t="shared" si="26"/>
        <v>0.25999999999999979</v>
      </c>
      <c r="AO106" s="357">
        <f t="shared" si="10"/>
        <v>0.77999999999999936</v>
      </c>
    </row>
    <row r="107" spans="1:41" s="356" customFormat="1" ht="20.100000000000001" customHeight="1" x14ac:dyDescent="0.25">
      <c r="A107" s="358"/>
      <c r="B107" s="358"/>
      <c r="C107" s="358"/>
      <c r="D107" s="358"/>
      <c r="E107" s="358"/>
      <c r="F107" s="358"/>
      <c r="G107" s="358"/>
      <c r="H107" s="358"/>
      <c r="I107" s="358"/>
      <c r="J107" s="358"/>
      <c r="K107" s="358"/>
      <c r="L107" s="358"/>
      <c r="M107" s="358"/>
      <c r="N107" s="358"/>
      <c r="O107" s="358"/>
      <c r="P107" s="358"/>
      <c r="Q107" s="358"/>
      <c r="R107" s="358"/>
      <c r="W107" s="380">
        <f t="shared" si="11"/>
        <v>30</v>
      </c>
      <c r="X107" s="117">
        <f t="shared" si="12"/>
        <v>0</v>
      </c>
      <c r="Y107" s="117">
        <f t="shared" si="13"/>
        <v>0</v>
      </c>
      <c r="Z107" s="117">
        <f t="shared" si="14"/>
        <v>0</v>
      </c>
      <c r="AA107" s="118">
        <f t="shared" si="15"/>
        <v>0</v>
      </c>
      <c r="AB107" s="118">
        <f t="shared" si="16"/>
        <v>0</v>
      </c>
      <c r="AC107" s="117">
        <f t="shared" si="17"/>
        <v>0</v>
      </c>
      <c r="AD107" s="118">
        <f t="shared" si="18"/>
        <v>0</v>
      </c>
      <c r="AE107" s="357"/>
      <c r="AF107" s="357"/>
      <c r="AG107" s="357"/>
      <c r="AH107" s="379">
        <v>30</v>
      </c>
      <c r="AI107" s="382">
        <f t="shared" si="23"/>
        <v>0</v>
      </c>
      <c r="AJ107" s="382">
        <f t="shared" si="24"/>
        <v>0</v>
      </c>
      <c r="AK107" s="382">
        <f t="shared" si="25"/>
        <v>0</v>
      </c>
      <c r="AL107" s="357">
        <f t="shared" si="7"/>
        <v>0</v>
      </c>
      <c r="AM107" s="357">
        <f t="shared" si="8"/>
        <v>0</v>
      </c>
      <c r="AN107" s="382">
        <f t="shared" si="26"/>
        <v>0</v>
      </c>
      <c r="AO107" s="357">
        <f t="shared" si="10"/>
        <v>0</v>
      </c>
    </row>
    <row r="108" spans="1:41" s="356" customFormat="1" ht="20.100000000000001" customHeight="1" x14ac:dyDescent="0.25">
      <c r="A108" s="358"/>
      <c r="B108" s="358"/>
      <c r="C108" s="358"/>
      <c r="D108" s="358"/>
      <c r="E108" s="358"/>
      <c r="F108" s="358"/>
      <c r="G108" s="358"/>
      <c r="H108" s="358"/>
      <c r="I108" s="358"/>
      <c r="J108" s="358"/>
      <c r="K108" s="358"/>
      <c r="L108" s="358"/>
      <c r="M108" s="358"/>
      <c r="N108" s="358"/>
      <c r="O108" s="358"/>
      <c r="P108" s="358"/>
      <c r="Q108" s="358"/>
      <c r="R108" s="358"/>
      <c r="W108" s="380">
        <f t="shared" si="11"/>
        <v>31</v>
      </c>
      <c r="X108" s="117">
        <f t="shared" si="12"/>
        <v>0</v>
      </c>
      <c r="Y108" s="117">
        <f t="shared" si="13"/>
        <v>0</v>
      </c>
      <c r="Z108" s="117">
        <f t="shared" si="14"/>
        <v>0</v>
      </c>
      <c r="AA108" s="118">
        <f t="shared" si="15"/>
        <v>0</v>
      </c>
      <c r="AB108" s="118">
        <f t="shared" si="16"/>
        <v>0</v>
      </c>
      <c r="AC108" s="117">
        <f t="shared" si="17"/>
        <v>0</v>
      </c>
      <c r="AD108" s="118">
        <f t="shared" si="18"/>
        <v>0</v>
      </c>
      <c r="AE108" s="357"/>
      <c r="AF108" s="357"/>
      <c r="AG108" s="357"/>
      <c r="AH108" s="379">
        <v>31</v>
      </c>
      <c r="AI108" s="357">
        <v>0</v>
      </c>
      <c r="AJ108" s="382">
        <v>0</v>
      </c>
      <c r="AK108" s="357">
        <v>0</v>
      </c>
      <c r="AL108" s="357">
        <f t="shared" si="7"/>
        <v>0</v>
      </c>
      <c r="AM108" s="357">
        <f t="shared" si="8"/>
        <v>0</v>
      </c>
      <c r="AN108" s="357">
        <v>0</v>
      </c>
      <c r="AO108" s="357">
        <f t="shared" si="10"/>
        <v>0</v>
      </c>
    </row>
    <row r="109" spans="1:41" ht="20.100000000000001" customHeight="1" x14ac:dyDescent="0.25">
      <c r="W109" s="380">
        <f t="shared" si="11"/>
        <v>32</v>
      </c>
      <c r="X109" s="117">
        <f t="shared" si="12"/>
        <v>0</v>
      </c>
      <c r="Y109" s="117">
        <f t="shared" si="13"/>
        <v>0</v>
      </c>
      <c r="Z109" s="117">
        <f t="shared" si="14"/>
        <v>0</v>
      </c>
      <c r="AA109" s="118">
        <f t="shared" si="15"/>
        <v>0</v>
      </c>
      <c r="AB109" s="118">
        <f t="shared" si="16"/>
        <v>0</v>
      </c>
      <c r="AC109" s="117">
        <f t="shared" si="17"/>
        <v>0</v>
      </c>
      <c r="AD109" s="118">
        <f t="shared" si="18"/>
        <v>0</v>
      </c>
      <c r="AH109" s="379">
        <v>32</v>
      </c>
      <c r="AI109" s="357">
        <v>0</v>
      </c>
      <c r="AJ109" s="382">
        <v>0</v>
      </c>
      <c r="AK109" s="357">
        <v>0</v>
      </c>
      <c r="AL109" s="357">
        <f t="shared" ref="AL109:AL140" si="27">AN109</f>
        <v>0</v>
      </c>
      <c r="AM109" s="357">
        <f t="shared" ref="AM109:AM140" si="28">AK109</f>
        <v>0</v>
      </c>
      <c r="AN109" s="357">
        <v>0</v>
      </c>
      <c r="AO109" s="357">
        <f t="shared" ref="AO109:AO140" si="29">AI109</f>
        <v>0</v>
      </c>
    </row>
    <row r="110" spans="1:41" ht="20.100000000000001" customHeight="1" x14ac:dyDescent="0.25">
      <c r="W110" s="380">
        <f t="shared" ref="W110:W141" si="30">AH110</f>
        <v>33</v>
      </c>
      <c r="X110" s="117">
        <f t="shared" ref="X110:X141" si="31">AI110/100</f>
        <v>0</v>
      </c>
      <c r="Y110" s="117">
        <f t="shared" ref="Y110:Y141" si="32">AJ110/100</f>
        <v>0</v>
      </c>
      <c r="Z110" s="117">
        <f t="shared" ref="Z110:Z141" si="33">AK110/100</f>
        <v>0</v>
      </c>
      <c r="AA110" s="118">
        <f t="shared" ref="AA110:AA141" si="34">AC110</f>
        <v>0</v>
      </c>
      <c r="AB110" s="118">
        <f t="shared" ref="AB110:AB141" si="35">Z110</f>
        <v>0</v>
      </c>
      <c r="AC110" s="117">
        <f t="shared" ref="AC110:AC141" si="36">AN110/100</f>
        <v>0</v>
      </c>
      <c r="AD110" s="118">
        <f t="shared" ref="AD110:AD141" si="37">X110</f>
        <v>0</v>
      </c>
      <c r="AH110" s="379">
        <v>33</v>
      </c>
      <c r="AI110" s="357">
        <v>0</v>
      </c>
      <c r="AJ110" s="382">
        <v>0</v>
      </c>
      <c r="AK110" s="357">
        <v>0</v>
      </c>
      <c r="AL110" s="357">
        <f t="shared" si="27"/>
        <v>0</v>
      </c>
      <c r="AM110" s="357">
        <f t="shared" si="28"/>
        <v>0</v>
      </c>
      <c r="AN110" s="357">
        <v>0</v>
      </c>
      <c r="AO110" s="357">
        <f t="shared" si="29"/>
        <v>0</v>
      </c>
    </row>
    <row r="111" spans="1:41" ht="20.100000000000001" customHeight="1" x14ac:dyDescent="0.25">
      <c r="W111" s="380">
        <f t="shared" si="30"/>
        <v>34</v>
      </c>
      <c r="X111" s="117">
        <f t="shared" si="31"/>
        <v>0</v>
      </c>
      <c r="Y111" s="117">
        <f t="shared" si="32"/>
        <v>0</v>
      </c>
      <c r="Z111" s="117">
        <f t="shared" si="33"/>
        <v>0</v>
      </c>
      <c r="AA111" s="118">
        <f t="shared" si="34"/>
        <v>0</v>
      </c>
      <c r="AB111" s="118">
        <f t="shared" si="35"/>
        <v>0</v>
      </c>
      <c r="AC111" s="117">
        <f t="shared" si="36"/>
        <v>0</v>
      </c>
      <c r="AD111" s="118">
        <f t="shared" si="37"/>
        <v>0</v>
      </c>
      <c r="AH111" s="379">
        <v>34</v>
      </c>
      <c r="AI111" s="357">
        <v>0</v>
      </c>
      <c r="AJ111" s="382">
        <v>0</v>
      </c>
      <c r="AK111" s="357">
        <v>0</v>
      </c>
      <c r="AL111" s="357">
        <f t="shared" si="27"/>
        <v>0</v>
      </c>
      <c r="AM111" s="357">
        <f t="shared" si="28"/>
        <v>0</v>
      </c>
      <c r="AN111" s="357">
        <v>0</v>
      </c>
      <c r="AO111" s="357">
        <f t="shared" si="29"/>
        <v>0</v>
      </c>
    </row>
    <row r="112" spans="1:41" s="356" customFormat="1" ht="20.100000000000001" customHeight="1" x14ac:dyDescent="0.25">
      <c r="A112" s="358"/>
      <c r="B112" s="358"/>
      <c r="C112" s="358"/>
      <c r="D112" s="358"/>
      <c r="E112" s="358"/>
      <c r="F112" s="358"/>
      <c r="G112" s="358"/>
      <c r="H112" s="358"/>
      <c r="I112" s="358"/>
      <c r="J112" s="358"/>
      <c r="K112" s="358"/>
      <c r="L112" s="358"/>
      <c r="M112" s="358"/>
      <c r="N112" s="358"/>
      <c r="O112" s="358"/>
      <c r="P112" s="358"/>
      <c r="Q112" s="358"/>
      <c r="R112" s="358"/>
      <c r="W112" s="380">
        <f t="shared" si="30"/>
        <v>35</v>
      </c>
      <c r="X112" s="117">
        <f t="shared" si="31"/>
        <v>0</v>
      </c>
      <c r="Y112" s="117">
        <f t="shared" si="32"/>
        <v>0</v>
      </c>
      <c r="Z112" s="117">
        <f t="shared" si="33"/>
        <v>0</v>
      </c>
      <c r="AA112" s="118">
        <f t="shared" si="34"/>
        <v>0</v>
      </c>
      <c r="AB112" s="118">
        <f t="shared" si="35"/>
        <v>0</v>
      </c>
      <c r="AC112" s="117">
        <f t="shared" si="36"/>
        <v>0</v>
      </c>
      <c r="AD112" s="118">
        <f t="shared" si="37"/>
        <v>0</v>
      </c>
      <c r="AE112" s="357"/>
      <c r="AF112" s="357"/>
      <c r="AG112" s="357"/>
      <c r="AH112" s="379">
        <v>35</v>
      </c>
      <c r="AI112" s="357">
        <v>0</v>
      </c>
      <c r="AJ112" s="382">
        <v>0</v>
      </c>
      <c r="AK112" s="357">
        <v>0</v>
      </c>
      <c r="AL112" s="357">
        <f t="shared" si="27"/>
        <v>0</v>
      </c>
      <c r="AM112" s="357">
        <f t="shared" si="28"/>
        <v>0</v>
      </c>
      <c r="AN112" s="357">
        <v>0</v>
      </c>
      <c r="AO112" s="357">
        <f t="shared" si="29"/>
        <v>0</v>
      </c>
    </row>
    <row r="113" spans="1:41" s="356" customFormat="1" ht="20.100000000000001" customHeight="1" x14ac:dyDescent="0.25">
      <c r="A113" s="358"/>
      <c r="B113" s="358"/>
      <c r="C113" s="358"/>
      <c r="D113" s="358"/>
      <c r="E113" s="358"/>
      <c r="F113" s="358"/>
      <c r="G113" s="358"/>
      <c r="H113" s="358"/>
      <c r="I113" s="358"/>
      <c r="J113" s="358"/>
      <c r="K113" s="358"/>
      <c r="L113" s="358"/>
      <c r="M113" s="358"/>
      <c r="N113" s="358"/>
      <c r="O113" s="358"/>
      <c r="P113" s="358"/>
      <c r="Q113" s="358"/>
      <c r="R113" s="358"/>
      <c r="W113" s="380">
        <f t="shared" si="30"/>
        <v>36</v>
      </c>
      <c r="X113" s="117">
        <f t="shared" si="31"/>
        <v>0</v>
      </c>
      <c r="Y113" s="117">
        <f t="shared" si="32"/>
        <v>0</v>
      </c>
      <c r="Z113" s="117">
        <f t="shared" si="33"/>
        <v>0</v>
      </c>
      <c r="AA113" s="118">
        <f t="shared" si="34"/>
        <v>0</v>
      </c>
      <c r="AB113" s="118">
        <f t="shared" si="35"/>
        <v>0</v>
      </c>
      <c r="AC113" s="117">
        <f t="shared" si="36"/>
        <v>0</v>
      </c>
      <c r="AD113" s="118">
        <f t="shared" si="37"/>
        <v>0</v>
      </c>
      <c r="AE113" s="357"/>
      <c r="AF113" s="357"/>
      <c r="AG113" s="357"/>
      <c r="AH113" s="379">
        <v>36</v>
      </c>
      <c r="AI113" s="357">
        <v>0</v>
      </c>
      <c r="AJ113" s="382">
        <v>0</v>
      </c>
      <c r="AK113" s="357">
        <v>0</v>
      </c>
      <c r="AL113" s="357">
        <f t="shared" si="27"/>
        <v>0</v>
      </c>
      <c r="AM113" s="357">
        <f t="shared" si="28"/>
        <v>0</v>
      </c>
      <c r="AN113" s="357">
        <v>0</v>
      </c>
      <c r="AO113" s="357">
        <f t="shared" si="29"/>
        <v>0</v>
      </c>
    </row>
    <row r="114" spans="1:41" ht="20.100000000000001" customHeight="1" x14ac:dyDescent="0.25">
      <c r="W114" s="380">
        <f t="shared" si="30"/>
        <v>37</v>
      </c>
      <c r="X114" s="117">
        <f t="shared" si="31"/>
        <v>0</v>
      </c>
      <c r="Y114" s="117">
        <f t="shared" si="32"/>
        <v>0</v>
      </c>
      <c r="Z114" s="117">
        <f t="shared" si="33"/>
        <v>0</v>
      </c>
      <c r="AA114" s="118">
        <f t="shared" si="34"/>
        <v>0</v>
      </c>
      <c r="AB114" s="118">
        <f t="shared" si="35"/>
        <v>0</v>
      </c>
      <c r="AC114" s="117">
        <f t="shared" si="36"/>
        <v>0</v>
      </c>
      <c r="AD114" s="118">
        <f t="shared" si="37"/>
        <v>0</v>
      </c>
      <c r="AH114" s="379">
        <v>37</v>
      </c>
      <c r="AI114" s="357">
        <v>0</v>
      </c>
      <c r="AJ114" s="382">
        <v>0</v>
      </c>
      <c r="AK114" s="357">
        <v>0</v>
      </c>
      <c r="AL114" s="357">
        <f t="shared" si="27"/>
        <v>0</v>
      </c>
      <c r="AM114" s="357">
        <f t="shared" si="28"/>
        <v>0</v>
      </c>
      <c r="AN114" s="357">
        <v>0</v>
      </c>
      <c r="AO114" s="357">
        <f t="shared" si="29"/>
        <v>0</v>
      </c>
    </row>
    <row r="115" spans="1:41" s="356" customFormat="1" ht="20.100000000000001" customHeight="1" x14ac:dyDescent="0.25">
      <c r="A115" s="358"/>
      <c r="B115" s="358"/>
      <c r="C115" s="358"/>
      <c r="D115" s="358"/>
      <c r="E115" s="358"/>
      <c r="F115" s="358"/>
      <c r="G115" s="358"/>
      <c r="H115" s="358"/>
      <c r="I115" s="358"/>
      <c r="J115" s="358"/>
      <c r="K115" s="358"/>
      <c r="L115" s="358"/>
      <c r="M115" s="358"/>
      <c r="N115" s="358"/>
      <c r="O115" s="358"/>
      <c r="P115" s="358"/>
      <c r="Q115" s="358"/>
      <c r="R115" s="358"/>
      <c r="W115" s="380">
        <f t="shared" si="30"/>
        <v>38</v>
      </c>
      <c r="X115" s="117">
        <f t="shared" si="31"/>
        <v>0</v>
      </c>
      <c r="Y115" s="117">
        <f t="shared" si="32"/>
        <v>0</v>
      </c>
      <c r="Z115" s="117">
        <f t="shared" si="33"/>
        <v>0</v>
      </c>
      <c r="AA115" s="118">
        <f t="shared" si="34"/>
        <v>0</v>
      </c>
      <c r="AB115" s="118">
        <f t="shared" si="35"/>
        <v>0</v>
      </c>
      <c r="AC115" s="117">
        <f t="shared" si="36"/>
        <v>0</v>
      </c>
      <c r="AD115" s="118">
        <f t="shared" si="37"/>
        <v>0</v>
      </c>
      <c r="AE115" s="357"/>
      <c r="AF115" s="357"/>
      <c r="AG115" s="357"/>
      <c r="AH115" s="379">
        <v>38</v>
      </c>
      <c r="AI115" s="357">
        <v>0</v>
      </c>
      <c r="AJ115" s="382">
        <v>0</v>
      </c>
      <c r="AK115" s="357">
        <v>0</v>
      </c>
      <c r="AL115" s="357">
        <f t="shared" si="27"/>
        <v>0</v>
      </c>
      <c r="AM115" s="357">
        <f t="shared" si="28"/>
        <v>0</v>
      </c>
      <c r="AN115" s="357">
        <v>0</v>
      </c>
      <c r="AO115" s="357">
        <f t="shared" si="29"/>
        <v>0</v>
      </c>
    </row>
    <row r="116" spans="1:41" s="356" customFormat="1" ht="20.100000000000001" customHeight="1" x14ac:dyDescent="0.25">
      <c r="A116" s="358"/>
      <c r="B116" s="358"/>
      <c r="C116" s="358"/>
      <c r="D116" s="358"/>
      <c r="E116" s="358"/>
      <c r="F116" s="358"/>
      <c r="G116" s="358"/>
      <c r="H116" s="358"/>
      <c r="I116" s="358"/>
      <c r="J116" s="358"/>
      <c r="K116" s="358"/>
      <c r="L116" s="358"/>
      <c r="M116" s="358"/>
      <c r="N116" s="358"/>
      <c r="O116" s="358"/>
      <c r="P116" s="358"/>
      <c r="Q116" s="358"/>
      <c r="R116" s="358"/>
      <c r="W116" s="380">
        <f t="shared" si="30"/>
        <v>39</v>
      </c>
      <c r="X116" s="117">
        <f t="shared" si="31"/>
        <v>0</v>
      </c>
      <c r="Y116" s="117">
        <f t="shared" si="32"/>
        <v>0</v>
      </c>
      <c r="Z116" s="117">
        <f t="shared" si="33"/>
        <v>0</v>
      </c>
      <c r="AA116" s="118">
        <f t="shared" si="34"/>
        <v>0</v>
      </c>
      <c r="AB116" s="118">
        <f t="shared" si="35"/>
        <v>0</v>
      </c>
      <c r="AC116" s="117">
        <f t="shared" si="36"/>
        <v>0</v>
      </c>
      <c r="AD116" s="118">
        <f t="shared" si="37"/>
        <v>0</v>
      </c>
      <c r="AE116" s="357"/>
      <c r="AF116" s="357"/>
      <c r="AG116" s="357"/>
      <c r="AH116" s="379">
        <v>39</v>
      </c>
      <c r="AI116" s="357">
        <v>0</v>
      </c>
      <c r="AJ116" s="382">
        <v>0</v>
      </c>
      <c r="AK116" s="357">
        <v>0</v>
      </c>
      <c r="AL116" s="357">
        <f t="shared" si="27"/>
        <v>0</v>
      </c>
      <c r="AM116" s="357">
        <f t="shared" si="28"/>
        <v>0</v>
      </c>
      <c r="AN116" s="357">
        <v>0</v>
      </c>
      <c r="AO116" s="357">
        <f t="shared" si="29"/>
        <v>0</v>
      </c>
    </row>
    <row r="117" spans="1:41" s="356" customFormat="1" ht="20.100000000000001" customHeight="1" x14ac:dyDescent="0.25">
      <c r="W117" s="380">
        <f t="shared" si="30"/>
        <v>40</v>
      </c>
      <c r="X117" s="117">
        <f t="shared" si="31"/>
        <v>0</v>
      </c>
      <c r="Y117" s="117">
        <f t="shared" si="32"/>
        <v>0</v>
      </c>
      <c r="Z117" s="117">
        <f t="shared" si="33"/>
        <v>0</v>
      </c>
      <c r="AA117" s="118">
        <f t="shared" si="34"/>
        <v>0</v>
      </c>
      <c r="AB117" s="118">
        <f t="shared" si="35"/>
        <v>0</v>
      </c>
      <c r="AC117" s="117">
        <f t="shared" si="36"/>
        <v>0</v>
      </c>
      <c r="AD117" s="118">
        <f t="shared" si="37"/>
        <v>0</v>
      </c>
      <c r="AE117" s="357"/>
      <c r="AF117" s="357"/>
      <c r="AG117" s="357"/>
      <c r="AH117" s="379">
        <v>40</v>
      </c>
      <c r="AI117" s="357">
        <v>0</v>
      </c>
      <c r="AJ117" s="382">
        <v>0</v>
      </c>
      <c r="AK117" s="357">
        <v>0</v>
      </c>
      <c r="AL117" s="357">
        <f t="shared" si="27"/>
        <v>0</v>
      </c>
      <c r="AM117" s="357">
        <f t="shared" si="28"/>
        <v>0</v>
      </c>
      <c r="AN117" s="357">
        <v>0</v>
      </c>
      <c r="AO117" s="357">
        <f t="shared" si="29"/>
        <v>0</v>
      </c>
    </row>
    <row r="118" spans="1:41" s="356" customFormat="1" ht="20.100000000000001" customHeight="1" x14ac:dyDescent="0.25">
      <c r="W118" s="380">
        <f t="shared" si="30"/>
        <v>41</v>
      </c>
      <c r="X118" s="117">
        <f t="shared" si="31"/>
        <v>0</v>
      </c>
      <c r="Y118" s="117">
        <f t="shared" si="32"/>
        <v>0</v>
      </c>
      <c r="Z118" s="117">
        <f t="shared" si="33"/>
        <v>0</v>
      </c>
      <c r="AA118" s="118">
        <f t="shared" si="34"/>
        <v>0</v>
      </c>
      <c r="AB118" s="118">
        <f t="shared" si="35"/>
        <v>0</v>
      </c>
      <c r="AC118" s="117">
        <f t="shared" si="36"/>
        <v>0</v>
      </c>
      <c r="AD118" s="118">
        <f t="shared" si="37"/>
        <v>0</v>
      </c>
      <c r="AE118" s="357"/>
      <c r="AF118" s="357"/>
      <c r="AG118" s="357"/>
      <c r="AH118" s="379">
        <v>41</v>
      </c>
      <c r="AI118" s="357">
        <v>0</v>
      </c>
      <c r="AJ118" s="382">
        <v>0</v>
      </c>
      <c r="AK118" s="357">
        <v>0</v>
      </c>
      <c r="AL118" s="357">
        <f t="shared" si="27"/>
        <v>0</v>
      </c>
      <c r="AM118" s="357">
        <f t="shared" si="28"/>
        <v>0</v>
      </c>
      <c r="AN118" s="357">
        <v>0</v>
      </c>
      <c r="AO118" s="357">
        <f t="shared" si="29"/>
        <v>0</v>
      </c>
    </row>
    <row r="119" spans="1:41" s="356" customFormat="1" ht="20.100000000000001" customHeight="1" x14ac:dyDescent="0.25">
      <c r="A119" s="358"/>
      <c r="B119" s="358"/>
      <c r="C119" s="358"/>
      <c r="D119" s="358"/>
      <c r="E119" s="358"/>
      <c r="F119" s="358"/>
      <c r="G119" s="358"/>
      <c r="H119" s="358"/>
      <c r="I119" s="358"/>
      <c r="J119" s="358"/>
      <c r="K119" s="358"/>
      <c r="L119" s="358"/>
      <c r="M119" s="358"/>
      <c r="N119" s="358"/>
      <c r="O119" s="358"/>
      <c r="P119" s="358"/>
      <c r="Q119" s="358"/>
      <c r="R119" s="358"/>
      <c r="W119" s="380">
        <f t="shared" si="30"/>
        <v>42</v>
      </c>
      <c r="X119" s="117">
        <f t="shared" si="31"/>
        <v>0</v>
      </c>
      <c r="Y119" s="117">
        <f t="shared" si="32"/>
        <v>0</v>
      </c>
      <c r="Z119" s="117">
        <f t="shared" si="33"/>
        <v>0</v>
      </c>
      <c r="AA119" s="118">
        <f t="shared" si="34"/>
        <v>0</v>
      </c>
      <c r="AB119" s="118">
        <f t="shared" si="35"/>
        <v>0</v>
      </c>
      <c r="AC119" s="117">
        <f t="shared" si="36"/>
        <v>0</v>
      </c>
      <c r="AD119" s="118">
        <f t="shared" si="37"/>
        <v>0</v>
      </c>
      <c r="AE119" s="357"/>
      <c r="AF119" s="357"/>
      <c r="AG119" s="357"/>
      <c r="AH119" s="379">
        <v>42</v>
      </c>
      <c r="AI119" s="357">
        <v>0</v>
      </c>
      <c r="AJ119" s="382">
        <v>0</v>
      </c>
      <c r="AK119" s="357">
        <v>0</v>
      </c>
      <c r="AL119" s="357">
        <f t="shared" si="27"/>
        <v>0</v>
      </c>
      <c r="AM119" s="357">
        <f t="shared" si="28"/>
        <v>0</v>
      </c>
      <c r="AN119" s="357">
        <v>0</v>
      </c>
      <c r="AO119" s="357">
        <f t="shared" si="29"/>
        <v>0</v>
      </c>
    </row>
    <row r="120" spans="1:41" s="356" customFormat="1" ht="20.100000000000001" customHeight="1" x14ac:dyDescent="0.25">
      <c r="W120" s="380">
        <f t="shared" si="30"/>
        <v>43</v>
      </c>
      <c r="X120" s="117">
        <f t="shared" si="31"/>
        <v>0</v>
      </c>
      <c r="Y120" s="117">
        <f t="shared" si="32"/>
        <v>0</v>
      </c>
      <c r="Z120" s="117">
        <f t="shared" si="33"/>
        <v>0</v>
      </c>
      <c r="AA120" s="118">
        <f t="shared" si="34"/>
        <v>0</v>
      </c>
      <c r="AB120" s="118">
        <f t="shared" si="35"/>
        <v>0</v>
      </c>
      <c r="AC120" s="117">
        <f t="shared" si="36"/>
        <v>0</v>
      </c>
      <c r="AD120" s="118">
        <f t="shared" si="37"/>
        <v>0</v>
      </c>
      <c r="AE120" s="357"/>
      <c r="AF120" s="357"/>
      <c r="AG120" s="357"/>
      <c r="AH120" s="379">
        <v>43</v>
      </c>
      <c r="AI120" s="357">
        <v>0</v>
      </c>
      <c r="AJ120" s="382">
        <v>0</v>
      </c>
      <c r="AK120" s="357">
        <v>0</v>
      </c>
      <c r="AL120" s="357">
        <f t="shared" si="27"/>
        <v>0</v>
      </c>
      <c r="AM120" s="357">
        <f t="shared" si="28"/>
        <v>0</v>
      </c>
      <c r="AN120" s="357">
        <v>0</v>
      </c>
      <c r="AO120" s="357">
        <f t="shared" si="29"/>
        <v>0</v>
      </c>
    </row>
    <row r="121" spans="1:41" s="356" customFormat="1" ht="20.100000000000001" customHeight="1" x14ac:dyDescent="0.25">
      <c r="W121" s="380">
        <f t="shared" si="30"/>
        <v>44</v>
      </c>
      <c r="X121" s="117">
        <f t="shared" si="31"/>
        <v>0</v>
      </c>
      <c r="Y121" s="117">
        <f t="shared" si="32"/>
        <v>0</v>
      </c>
      <c r="Z121" s="117">
        <f t="shared" si="33"/>
        <v>0</v>
      </c>
      <c r="AA121" s="118">
        <f t="shared" si="34"/>
        <v>0</v>
      </c>
      <c r="AB121" s="118">
        <f t="shared" si="35"/>
        <v>0</v>
      </c>
      <c r="AC121" s="117">
        <f t="shared" si="36"/>
        <v>0</v>
      </c>
      <c r="AD121" s="118">
        <f t="shared" si="37"/>
        <v>0</v>
      </c>
      <c r="AE121" s="357"/>
      <c r="AF121" s="357"/>
      <c r="AG121" s="357"/>
      <c r="AH121" s="379">
        <v>44</v>
      </c>
      <c r="AI121" s="357">
        <v>0</v>
      </c>
      <c r="AJ121" s="382">
        <v>0</v>
      </c>
      <c r="AK121" s="357">
        <v>0</v>
      </c>
      <c r="AL121" s="357">
        <f t="shared" si="27"/>
        <v>0</v>
      </c>
      <c r="AM121" s="357">
        <f t="shared" si="28"/>
        <v>0</v>
      </c>
      <c r="AN121" s="357">
        <v>0</v>
      </c>
      <c r="AO121" s="357">
        <f t="shared" si="29"/>
        <v>0</v>
      </c>
    </row>
    <row r="122" spans="1:41" s="356" customFormat="1" ht="20.100000000000001" customHeight="1" x14ac:dyDescent="0.25">
      <c r="W122" s="380">
        <f t="shared" si="30"/>
        <v>45</v>
      </c>
      <c r="X122" s="117">
        <f t="shared" si="31"/>
        <v>0</v>
      </c>
      <c r="Y122" s="117">
        <f t="shared" si="32"/>
        <v>0</v>
      </c>
      <c r="Z122" s="117">
        <f t="shared" si="33"/>
        <v>0</v>
      </c>
      <c r="AA122" s="118">
        <f t="shared" si="34"/>
        <v>0</v>
      </c>
      <c r="AB122" s="118">
        <f t="shared" si="35"/>
        <v>0</v>
      </c>
      <c r="AC122" s="117">
        <f t="shared" si="36"/>
        <v>0</v>
      </c>
      <c r="AD122" s="118">
        <f t="shared" si="37"/>
        <v>0</v>
      </c>
      <c r="AE122" s="357"/>
      <c r="AF122" s="357"/>
      <c r="AG122" s="357"/>
      <c r="AH122" s="379">
        <v>45</v>
      </c>
      <c r="AI122" s="357">
        <v>0</v>
      </c>
      <c r="AJ122" s="382">
        <v>0</v>
      </c>
      <c r="AK122" s="357">
        <v>0</v>
      </c>
      <c r="AL122" s="357">
        <f t="shared" si="27"/>
        <v>0</v>
      </c>
      <c r="AM122" s="357">
        <f t="shared" si="28"/>
        <v>0</v>
      </c>
      <c r="AN122" s="357">
        <v>0</v>
      </c>
      <c r="AO122" s="357">
        <f t="shared" si="29"/>
        <v>0</v>
      </c>
    </row>
    <row r="123" spans="1:41" s="356" customFormat="1" ht="20.100000000000001" customHeight="1" x14ac:dyDescent="0.25">
      <c r="W123" s="380">
        <f t="shared" si="30"/>
        <v>46</v>
      </c>
      <c r="X123" s="117">
        <f t="shared" si="31"/>
        <v>0</v>
      </c>
      <c r="Y123" s="117">
        <f t="shared" si="32"/>
        <v>0</v>
      </c>
      <c r="Z123" s="117">
        <f t="shared" si="33"/>
        <v>0</v>
      </c>
      <c r="AA123" s="118">
        <f t="shared" si="34"/>
        <v>0</v>
      </c>
      <c r="AB123" s="118">
        <f t="shared" si="35"/>
        <v>0</v>
      </c>
      <c r="AC123" s="117">
        <f t="shared" si="36"/>
        <v>0</v>
      </c>
      <c r="AD123" s="118">
        <f t="shared" si="37"/>
        <v>0</v>
      </c>
      <c r="AE123" s="357"/>
      <c r="AF123" s="357"/>
      <c r="AG123" s="357"/>
      <c r="AH123" s="379">
        <v>46</v>
      </c>
      <c r="AI123" s="357">
        <v>0</v>
      </c>
      <c r="AJ123" s="382">
        <v>0</v>
      </c>
      <c r="AK123" s="357">
        <v>0</v>
      </c>
      <c r="AL123" s="357">
        <f t="shared" si="27"/>
        <v>0</v>
      </c>
      <c r="AM123" s="357">
        <f t="shared" si="28"/>
        <v>0</v>
      </c>
      <c r="AN123" s="357">
        <v>0</v>
      </c>
      <c r="AO123" s="357">
        <f t="shared" si="29"/>
        <v>0</v>
      </c>
    </row>
    <row r="124" spans="1:41" s="356" customFormat="1" ht="20.100000000000001" customHeight="1" x14ac:dyDescent="0.25">
      <c r="W124" s="380">
        <f t="shared" si="30"/>
        <v>47</v>
      </c>
      <c r="X124" s="117">
        <f t="shared" si="31"/>
        <v>0</v>
      </c>
      <c r="Y124" s="117">
        <f t="shared" si="32"/>
        <v>0</v>
      </c>
      <c r="Z124" s="117">
        <f t="shared" si="33"/>
        <v>0</v>
      </c>
      <c r="AA124" s="118">
        <f t="shared" si="34"/>
        <v>0</v>
      </c>
      <c r="AB124" s="118">
        <f t="shared" si="35"/>
        <v>0</v>
      </c>
      <c r="AC124" s="117">
        <f t="shared" si="36"/>
        <v>0</v>
      </c>
      <c r="AD124" s="118">
        <f t="shared" si="37"/>
        <v>0</v>
      </c>
      <c r="AE124" s="357"/>
      <c r="AF124" s="357"/>
      <c r="AG124" s="357"/>
      <c r="AH124" s="379">
        <v>47</v>
      </c>
      <c r="AI124" s="357">
        <v>0</v>
      </c>
      <c r="AJ124" s="382">
        <v>0</v>
      </c>
      <c r="AK124" s="357">
        <v>0</v>
      </c>
      <c r="AL124" s="357">
        <f t="shared" si="27"/>
        <v>0</v>
      </c>
      <c r="AM124" s="357">
        <f t="shared" si="28"/>
        <v>0</v>
      </c>
      <c r="AN124" s="357">
        <v>0</v>
      </c>
      <c r="AO124" s="357">
        <f t="shared" si="29"/>
        <v>0</v>
      </c>
    </row>
    <row r="125" spans="1:41" s="356" customFormat="1" ht="20.100000000000001" customHeight="1" x14ac:dyDescent="0.25">
      <c r="W125" s="380">
        <f t="shared" si="30"/>
        <v>48</v>
      </c>
      <c r="X125" s="117">
        <f t="shared" si="31"/>
        <v>0</v>
      </c>
      <c r="Y125" s="117">
        <f t="shared" si="32"/>
        <v>0</v>
      </c>
      <c r="Z125" s="117">
        <f t="shared" si="33"/>
        <v>0</v>
      </c>
      <c r="AA125" s="118">
        <f t="shared" si="34"/>
        <v>0</v>
      </c>
      <c r="AB125" s="118">
        <f t="shared" si="35"/>
        <v>0</v>
      </c>
      <c r="AC125" s="117">
        <f t="shared" si="36"/>
        <v>0</v>
      </c>
      <c r="AD125" s="118">
        <f t="shared" si="37"/>
        <v>0</v>
      </c>
      <c r="AE125" s="357"/>
      <c r="AF125" s="357"/>
      <c r="AG125" s="357"/>
      <c r="AH125" s="379">
        <v>48</v>
      </c>
      <c r="AI125" s="357">
        <v>0</v>
      </c>
      <c r="AJ125" s="382">
        <v>0</v>
      </c>
      <c r="AK125" s="357">
        <v>0</v>
      </c>
      <c r="AL125" s="357">
        <f t="shared" si="27"/>
        <v>0</v>
      </c>
      <c r="AM125" s="357">
        <f t="shared" si="28"/>
        <v>0</v>
      </c>
      <c r="AN125" s="357">
        <v>0</v>
      </c>
      <c r="AO125" s="357">
        <f t="shared" si="29"/>
        <v>0</v>
      </c>
    </row>
    <row r="126" spans="1:41" s="356" customFormat="1" ht="20.100000000000001" customHeight="1" x14ac:dyDescent="0.25">
      <c r="W126" s="380">
        <f t="shared" si="30"/>
        <v>49</v>
      </c>
      <c r="X126" s="117">
        <f t="shared" si="31"/>
        <v>0</v>
      </c>
      <c r="Y126" s="117">
        <f t="shared" si="32"/>
        <v>0</v>
      </c>
      <c r="Z126" s="117">
        <f t="shared" si="33"/>
        <v>0</v>
      </c>
      <c r="AA126" s="118">
        <f t="shared" si="34"/>
        <v>0</v>
      </c>
      <c r="AB126" s="118">
        <f t="shared" si="35"/>
        <v>0</v>
      </c>
      <c r="AC126" s="117">
        <f t="shared" si="36"/>
        <v>0</v>
      </c>
      <c r="AD126" s="118">
        <f t="shared" si="37"/>
        <v>0</v>
      </c>
      <c r="AE126" s="357"/>
      <c r="AF126" s="357"/>
      <c r="AG126" s="357"/>
      <c r="AH126" s="379">
        <v>49</v>
      </c>
      <c r="AI126" s="357">
        <v>0</v>
      </c>
      <c r="AJ126" s="382">
        <v>0</v>
      </c>
      <c r="AK126" s="357">
        <v>0</v>
      </c>
      <c r="AL126" s="357">
        <f t="shared" si="27"/>
        <v>0</v>
      </c>
      <c r="AM126" s="357">
        <f t="shared" si="28"/>
        <v>0</v>
      </c>
      <c r="AN126" s="357">
        <v>0</v>
      </c>
      <c r="AO126" s="357">
        <f t="shared" si="29"/>
        <v>0</v>
      </c>
    </row>
    <row r="127" spans="1:41" s="356" customFormat="1" ht="20.100000000000001" customHeight="1" x14ac:dyDescent="0.25">
      <c r="W127" s="380">
        <f t="shared" si="30"/>
        <v>50</v>
      </c>
      <c r="X127" s="117">
        <f t="shared" si="31"/>
        <v>0</v>
      </c>
      <c r="Y127" s="117">
        <f t="shared" si="32"/>
        <v>0</v>
      </c>
      <c r="Z127" s="117">
        <f t="shared" si="33"/>
        <v>0</v>
      </c>
      <c r="AA127" s="118">
        <f t="shared" si="34"/>
        <v>0</v>
      </c>
      <c r="AB127" s="118">
        <f t="shared" si="35"/>
        <v>0</v>
      </c>
      <c r="AC127" s="117">
        <f t="shared" si="36"/>
        <v>0</v>
      </c>
      <c r="AD127" s="118">
        <f t="shared" si="37"/>
        <v>0</v>
      </c>
      <c r="AE127" s="357"/>
      <c r="AF127" s="357"/>
      <c r="AG127" s="357"/>
      <c r="AH127" s="379">
        <v>50</v>
      </c>
      <c r="AI127" s="357">
        <v>0</v>
      </c>
      <c r="AJ127" s="382">
        <v>0</v>
      </c>
      <c r="AK127" s="357">
        <v>0</v>
      </c>
      <c r="AL127" s="357">
        <f t="shared" si="27"/>
        <v>0</v>
      </c>
      <c r="AM127" s="357">
        <f t="shared" si="28"/>
        <v>0</v>
      </c>
      <c r="AN127" s="357">
        <v>0</v>
      </c>
      <c r="AO127" s="357">
        <f t="shared" si="29"/>
        <v>0</v>
      </c>
    </row>
    <row r="128" spans="1:41" s="356" customFormat="1" ht="20.100000000000001" customHeight="1" x14ac:dyDescent="0.25">
      <c r="W128" s="380">
        <f t="shared" si="30"/>
        <v>51</v>
      </c>
      <c r="X128" s="117">
        <f t="shared" si="31"/>
        <v>0</v>
      </c>
      <c r="Y128" s="117">
        <f t="shared" si="32"/>
        <v>0</v>
      </c>
      <c r="Z128" s="117">
        <f t="shared" si="33"/>
        <v>0</v>
      </c>
      <c r="AA128" s="118">
        <f t="shared" si="34"/>
        <v>0</v>
      </c>
      <c r="AB128" s="118">
        <f t="shared" si="35"/>
        <v>0</v>
      </c>
      <c r="AC128" s="117">
        <f t="shared" si="36"/>
        <v>0</v>
      </c>
      <c r="AD128" s="118">
        <f t="shared" si="37"/>
        <v>0</v>
      </c>
      <c r="AE128" s="357"/>
      <c r="AF128" s="357"/>
      <c r="AG128" s="357"/>
      <c r="AH128" s="379">
        <v>51</v>
      </c>
      <c r="AI128" s="357">
        <v>0</v>
      </c>
      <c r="AJ128" s="382">
        <v>0</v>
      </c>
      <c r="AK128" s="357">
        <v>0</v>
      </c>
      <c r="AL128" s="357">
        <f t="shared" si="27"/>
        <v>0</v>
      </c>
      <c r="AM128" s="357">
        <f t="shared" si="28"/>
        <v>0</v>
      </c>
      <c r="AN128" s="357">
        <v>0</v>
      </c>
      <c r="AO128" s="357">
        <f t="shared" si="29"/>
        <v>0</v>
      </c>
    </row>
    <row r="129" spans="23:41" s="356" customFormat="1" ht="20.100000000000001" customHeight="1" x14ac:dyDescent="0.25">
      <c r="W129" s="380">
        <f t="shared" si="30"/>
        <v>52</v>
      </c>
      <c r="X129" s="117">
        <f t="shared" si="31"/>
        <v>0</v>
      </c>
      <c r="Y129" s="117">
        <f t="shared" si="32"/>
        <v>0</v>
      </c>
      <c r="Z129" s="117">
        <f t="shared" si="33"/>
        <v>0</v>
      </c>
      <c r="AA129" s="118">
        <f t="shared" si="34"/>
        <v>0</v>
      </c>
      <c r="AB129" s="118">
        <f t="shared" si="35"/>
        <v>0</v>
      </c>
      <c r="AC129" s="117">
        <f t="shared" si="36"/>
        <v>0</v>
      </c>
      <c r="AD129" s="118">
        <f t="shared" si="37"/>
        <v>0</v>
      </c>
      <c r="AE129" s="357"/>
      <c r="AF129" s="357"/>
      <c r="AG129" s="357"/>
      <c r="AH129" s="379">
        <v>52</v>
      </c>
      <c r="AI129" s="357">
        <v>0</v>
      </c>
      <c r="AJ129" s="382">
        <v>0</v>
      </c>
      <c r="AK129" s="357">
        <v>0</v>
      </c>
      <c r="AL129" s="357">
        <f t="shared" si="27"/>
        <v>0</v>
      </c>
      <c r="AM129" s="357">
        <f t="shared" si="28"/>
        <v>0</v>
      </c>
      <c r="AN129" s="357">
        <v>0</v>
      </c>
      <c r="AO129" s="357">
        <f t="shared" si="29"/>
        <v>0</v>
      </c>
    </row>
    <row r="130" spans="23:41" s="356" customFormat="1" ht="20.100000000000001" customHeight="1" x14ac:dyDescent="0.25">
      <c r="W130" s="380">
        <f t="shared" si="30"/>
        <v>53</v>
      </c>
      <c r="X130" s="117">
        <f t="shared" si="31"/>
        <v>0</v>
      </c>
      <c r="Y130" s="117">
        <f t="shared" si="32"/>
        <v>0</v>
      </c>
      <c r="Z130" s="117">
        <f t="shared" si="33"/>
        <v>0</v>
      </c>
      <c r="AA130" s="118">
        <f t="shared" si="34"/>
        <v>0</v>
      </c>
      <c r="AB130" s="118">
        <f t="shared" si="35"/>
        <v>0</v>
      </c>
      <c r="AC130" s="117">
        <f t="shared" si="36"/>
        <v>0</v>
      </c>
      <c r="AD130" s="118">
        <f t="shared" si="37"/>
        <v>0</v>
      </c>
      <c r="AE130" s="357"/>
      <c r="AF130" s="357"/>
      <c r="AG130" s="357"/>
      <c r="AH130" s="379">
        <v>53</v>
      </c>
      <c r="AI130" s="357">
        <v>0</v>
      </c>
      <c r="AJ130" s="382">
        <v>0</v>
      </c>
      <c r="AK130" s="357">
        <v>0</v>
      </c>
      <c r="AL130" s="357">
        <f t="shared" si="27"/>
        <v>0</v>
      </c>
      <c r="AM130" s="357">
        <f t="shared" si="28"/>
        <v>0</v>
      </c>
      <c r="AN130" s="357">
        <v>0</v>
      </c>
      <c r="AO130" s="357">
        <f t="shared" si="29"/>
        <v>0</v>
      </c>
    </row>
    <row r="131" spans="23:41" s="356" customFormat="1" ht="20.100000000000001" customHeight="1" x14ac:dyDescent="0.25">
      <c r="W131" s="380">
        <f t="shared" si="30"/>
        <v>54</v>
      </c>
      <c r="X131" s="117">
        <f t="shared" si="31"/>
        <v>0</v>
      </c>
      <c r="Y131" s="117">
        <f t="shared" si="32"/>
        <v>0</v>
      </c>
      <c r="Z131" s="117">
        <f t="shared" si="33"/>
        <v>0</v>
      </c>
      <c r="AA131" s="118">
        <f t="shared" si="34"/>
        <v>0</v>
      </c>
      <c r="AB131" s="118">
        <f t="shared" si="35"/>
        <v>0</v>
      </c>
      <c r="AC131" s="117">
        <f t="shared" si="36"/>
        <v>0</v>
      </c>
      <c r="AD131" s="118">
        <f t="shared" si="37"/>
        <v>0</v>
      </c>
      <c r="AE131" s="357"/>
      <c r="AF131" s="357"/>
      <c r="AG131" s="357"/>
      <c r="AH131" s="379">
        <v>54</v>
      </c>
      <c r="AI131" s="357">
        <v>0</v>
      </c>
      <c r="AJ131" s="382">
        <v>0</v>
      </c>
      <c r="AK131" s="357">
        <v>0</v>
      </c>
      <c r="AL131" s="357">
        <f t="shared" si="27"/>
        <v>0</v>
      </c>
      <c r="AM131" s="357">
        <f t="shared" si="28"/>
        <v>0</v>
      </c>
      <c r="AN131" s="357">
        <v>0</v>
      </c>
      <c r="AO131" s="357">
        <f t="shared" si="29"/>
        <v>0</v>
      </c>
    </row>
    <row r="132" spans="23:41" s="356" customFormat="1" ht="20.100000000000001" customHeight="1" x14ac:dyDescent="0.25">
      <c r="W132" s="380">
        <f t="shared" si="30"/>
        <v>55</v>
      </c>
      <c r="X132" s="117">
        <f t="shared" si="31"/>
        <v>0</v>
      </c>
      <c r="Y132" s="117">
        <f t="shared" si="32"/>
        <v>0</v>
      </c>
      <c r="Z132" s="117">
        <f t="shared" si="33"/>
        <v>0</v>
      </c>
      <c r="AA132" s="118">
        <f t="shared" si="34"/>
        <v>0</v>
      </c>
      <c r="AB132" s="118">
        <f t="shared" si="35"/>
        <v>0</v>
      </c>
      <c r="AC132" s="117">
        <f t="shared" si="36"/>
        <v>0</v>
      </c>
      <c r="AD132" s="118">
        <f t="shared" si="37"/>
        <v>0</v>
      </c>
      <c r="AE132" s="357"/>
      <c r="AF132" s="357"/>
      <c r="AG132" s="357"/>
      <c r="AH132" s="379">
        <v>55</v>
      </c>
      <c r="AI132" s="357">
        <v>0</v>
      </c>
      <c r="AJ132" s="382">
        <v>0</v>
      </c>
      <c r="AK132" s="357">
        <v>0</v>
      </c>
      <c r="AL132" s="357">
        <f t="shared" si="27"/>
        <v>0</v>
      </c>
      <c r="AM132" s="357">
        <f t="shared" si="28"/>
        <v>0</v>
      </c>
      <c r="AN132" s="357">
        <v>0</v>
      </c>
      <c r="AO132" s="357">
        <f t="shared" si="29"/>
        <v>0</v>
      </c>
    </row>
    <row r="133" spans="23:41" s="356" customFormat="1" ht="20.100000000000001" customHeight="1" x14ac:dyDescent="0.25">
      <c r="W133" s="380">
        <f t="shared" si="30"/>
        <v>56</v>
      </c>
      <c r="X133" s="117">
        <f t="shared" si="31"/>
        <v>0</v>
      </c>
      <c r="Y133" s="117">
        <f t="shared" si="32"/>
        <v>0</v>
      </c>
      <c r="Z133" s="117">
        <f t="shared" si="33"/>
        <v>0</v>
      </c>
      <c r="AA133" s="118">
        <f t="shared" si="34"/>
        <v>0</v>
      </c>
      <c r="AB133" s="118">
        <f t="shared" si="35"/>
        <v>0</v>
      </c>
      <c r="AC133" s="117">
        <f t="shared" si="36"/>
        <v>0</v>
      </c>
      <c r="AD133" s="118">
        <f t="shared" si="37"/>
        <v>0</v>
      </c>
      <c r="AE133" s="357"/>
      <c r="AF133" s="357"/>
      <c r="AG133" s="357"/>
      <c r="AH133" s="379">
        <v>56</v>
      </c>
      <c r="AI133" s="357">
        <v>0</v>
      </c>
      <c r="AJ133" s="382">
        <v>0</v>
      </c>
      <c r="AK133" s="357">
        <v>0</v>
      </c>
      <c r="AL133" s="357">
        <f t="shared" si="27"/>
        <v>0</v>
      </c>
      <c r="AM133" s="357">
        <f t="shared" si="28"/>
        <v>0</v>
      </c>
      <c r="AN133" s="357">
        <v>0</v>
      </c>
      <c r="AO133" s="357">
        <f t="shared" si="29"/>
        <v>0</v>
      </c>
    </row>
    <row r="134" spans="23:41" ht="20.100000000000001" customHeight="1" x14ac:dyDescent="0.25">
      <c r="W134" s="380">
        <f t="shared" si="30"/>
        <v>57</v>
      </c>
      <c r="X134" s="117">
        <f t="shared" si="31"/>
        <v>0</v>
      </c>
      <c r="Y134" s="117">
        <f t="shared" si="32"/>
        <v>0</v>
      </c>
      <c r="Z134" s="117">
        <f t="shared" si="33"/>
        <v>0</v>
      </c>
      <c r="AA134" s="118">
        <f t="shared" si="34"/>
        <v>0</v>
      </c>
      <c r="AB134" s="118">
        <f t="shared" si="35"/>
        <v>0</v>
      </c>
      <c r="AC134" s="117">
        <f t="shared" si="36"/>
        <v>0</v>
      </c>
      <c r="AD134" s="118">
        <f t="shared" si="37"/>
        <v>0</v>
      </c>
      <c r="AH134" s="379">
        <v>57</v>
      </c>
      <c r="AI134" s="357">
        <v>0</v>
      </c>
      <c r="AJ134" s="382">
        <v>0</v>
      </c>
      <c r="AK134" s="357">
        <v>0</v>
      </c>
      <c r="AL134" s="357">
        <f t="shared" si="27"/>
        <v>0</v>
      </c>
      <c r="AM134" s="357">
        <f t="shared" si="28"/>
        <v>0</v>
      </c>
      <c r="AN134" s="357">
        <v>0</v>
      </c>
      <c r="AO134" s="357">
        <f t="shared" si="29"/>
        <v>0</v>
      </c>
    </row>
    <row r="135" spans="23:41" ht="20.100000000000001" customHeight="1" x14ac:dyDescent="0.25">
      <c r="W135" s="380">
        <f t="shared" si="30"/>
        <v>58</v>
      </c>
      <c r="X135" s="117">
        <f t="shared" si="31"/>
        <v>0</v>
      </c>
      <c r="Y135" s="117">
        <f t="shared" si="32"/>
        <v>0</v>
      </c>
      <c r="Z135" s="117">
        <f t="shared" si="33"/>
        <v>0</v>
      </c>
      <c r="AA135" s="118">
        <f t="shared" si="34"/>
        <v>0</v>
      </c>
      <c r="AB135" s="118">
        <f t="shared" si="35"/>
        <v>0</v>
      </c>
      <c r="AC135" s="117">
        <f t="shared" si="36"/>
        <v>0</v>
      </c>
      <c r="AD135" s="118">
        <f t="shared" si="37"/>
        <v>0</v>
      </c>
      <c r="AH135" s="379">
        <v>58</v>
      </c>
      <c r="AI135" s="357">
        <v>0</v>
      </c>
      <c r="AJ135" s="382">
        <v>0</v>
      </c>
      <c r="AK135" s="357">
        <v>0</v>
      </c>
      <c r="AL135" s="357">
        <f t="shared" si="27"/>
        <v>0</v>
      </c>
      <c r="AM135" s="357">
        <f t="shared" si="28"/>
        <v>0</v>
      </c>
      <c r="AN135" s="357">
        <v>0</v>
      </c>
      <c r="AO135" s="357">
        <f t="shared" si="29"/>
        <v>0</v>
      </c>
    </row>
    <row r="136" spans="23:41" ht="20.100000000000001" customHeight="1" x14ac:dyDescent="0.25">
      <c r="W136" s="380">
        <f t="shared" si="30"/>
        <v>59</v>
      </c>
      <c r="X136" s="117">
        <f t="shared" si="31"/>
        <v>0</v>
      </c>
      <c r="Y136" s="117">
        <f t="shared" si="32"/>
        <v>0</v>
      </c>
      <c r="Z136" s="117">
        <f t="shared" si="33"/>
        <v>0</v>
      </c>
      <c r="AA136" s="118">
        <f t="shared" si="34"/>
        <v>0</v>
      </c>
      <c r="AB136" s="118">
        <f t="shared" si="35"/>
        <v>0</v>
      </c>
      <c r="AC136" s="117">
        <f t="shared" si="36"/>
        <v>0</v>
      </c>
      <c r="AD136" s="118">
        <f t="shared" si="37"/>
        <v>0</v>
      </c>
      <c r="AH136" s="379">
        <v>59</v>
      </c>
      <c r="AI136" s="357">
        <v>0</v>
      </c>
      <c r="AJ136" s="382">
        <v>0</v>
      </c>
      <c r="AK136" s="357">
        <v>0</v>
      </c>
      <c r="AL136" s="357">
        <f t="shared" si="27"/>
        <v>0</v>
      </c>
      <c r="AM136" s="357">
        <f t="shared" si="28"/>
        <v>0</v>
      </c>
      <c r="AN136" s="357">
        <v>0</v>
      </c>
      <c r="AO136" s="357">
        <f t="shared" si="29"/>
        <v>0</v>
      </c>
    </row>
    <row r="137" spans="23:41" ht="20.100000000000001" customHeight="1" x14ac:dyDescent="0.25">
      <c r="W137" s="380">
        <f t="shared" si="30"/>
        <v>60</v>
      </c>
      <c r="X137" s="117">
        <f t="shared" si="31"/>
        <v>0</v>
      </c>
      <c r="Y137" s="117">
        <f t="shared" si="32"/>
        <v>0</v>
      </c>
      <c r="Z137" s="117">
        <f t="shared" si="33"/>
        <v>0</v>
      </c>
      <c r="AA137" s="118">
        <f t="shared" si="34"/>
        <v>0</v>
      </c>
      <c r="AB137" s="118">
        <f t="shared" si="35"/>
        <v>0</v>
      </c>
      <c r="AC137" s="117">
        <f t="shared" si="36"/>
        <v>0</v>
      </c>
      <c r="AD137" s="118">
        <f t="shared" si="37"/>
        <v>0</v>
      </c>
      <c r="AH137" s="379">
        <v>60</v>
      </c>
      <c r="AI137" s="357">
        <v>0</v>
      </c>
      <c r="AJ137" s="382">
        <v>0</v>
      </c>
      <c r="AK137" s="357">
        <v>0</v>
      </c>
      <c r="AL137" s="357">
        <f t="shared" si="27"/>
        <v>0</v>
      </c>
      <c r="AM137" s="357">
        <f t="shared" si="28"/>
        <v>0</v>
      </c>
      <c r="AN137" s="357">
        <v>0</v>
      </c>
      <c r="AO137" s="357">
        <f t="shared" si="29"/>
        <v>0</v>
      </c>
    </row>
    <row r="138" spans="23:41" ht="20.100000000000001" customHeight="1" x14ac:dyDescent="0.25">
      <c r="W138" s="380">
        <f t="shared" si="30"/>
        <v>61</v>
      </c>
      <c r="X138" s="117">
        <f t="shared" si="31"/>
        <v>0</v>
      </c>
      <c r="Y138" s="117">
        <f t="shared" si="32"/>
        <v>0</v>
      </c>
      <c r="Z138" s="117">
        <f t="shared" si="33"/>
        <v>0</v>
      </c>
      <c r="AA138" s="118">
        <f t="shared" si="34"/>
        <v>0</v>
      </c>
      <c r="AB138" s="118">
        <f t="shared" si="35"/>
        <v>0</v>
      </c>
      <c r="AC138" s="117">
        <f t="shared" si="36"/>
        <v>0</v>
      </c>
      <c r="AD138" s="118">
        <f t="shared" si="37"/>
        <v>0</v>
      </c>
      <c r="AH138" s="379">
        <v>61</v>
      </c>
      <c r="AI138" s="357">
        <v>0</v>
      </c>
      <c r="AJ138" s="382">
        <v>0</v>
      </c>
      <c r="AK138" s="357">
        <v>0</v>
      </c>
      <c r="AL138" s="357">
        <f t="shared" si="27"/>
        <v>0</v>
      </c>
      <c r="AM138" s="357">
        <f t="shared" si="28"/>
        <v>0</v>
      </c>
      <c r="AN138" s="357">
        <v>0</v>
      </c>
      <c r="AO138" s="357">
        <f t="shared" si="29"/>
        <v>0</v>
      </c>
    </row>
    <row r="139" spans="23:41" ht="20.100000000000001" customHeight="1" x14ac:dyDescent="0.25">
      <c r="W139" s="380">
        <f t="shared" si="30"/>
        <v>62</v>
      </c>
      <c r="X139" s="117">
        <f t="shared" si="31"/>
        <v>0</v>
      </c>
      <c r="Y139" s="117">
        <f t="shared" si="32"/>
        <v>0</v>
      </c>
      <c r="Z139" s="117">
        <f t="shared" si="33"/>
        <v>0</v>
      </c>
      <c r="AA139" s="118">
        <f t="shared" si="34"/>
        <v>0</v>
      </c>
      <c r="AB139" s="118">
        <f t="shared" si="35"/>
        <v>0</v>
      </c>
      <c r="AC139" s="117">
        <f t="shared" si="36"/>
        <v>0</v>
      </c>
      <c r="AD139" s="118">
        <f t="shared" si="37"/>
        <v>0</v>
      </c>
      <c r="AH139" s="379">
        <v>62</v>
      </c>
      <c r="AI139" s="357">
        <v>0</v>
      </c>
      <c r="AJ139" s="382">
        <v>0</v>
      </c>
      <c r="AK139" s="357">
        <v>0</v>
      </c>
      <c r="AL139" s="357">
        <f t="shared" si="27"/>
        <v>0</v>
      </c>
      <c r="AM139" s="357">
        <f t="shared" si="28"/>
        <v>0</v>
      </c>
      <c r="AN139" s="357">
        <v>0</v>
      </c>
      <c r="AO139" s="357">
        <f t="shared" si="29"/>
        <v>0</v>
      </c>
    </row>
    <row r="140" spans="23:41" ht="20.100000000000001" customHeight="1" x14ac:dyDescent="0.25">
      <c r="W140" s="380">
        <f t="shared" si="30"/>
        <v>63</v>
      </c>
      <c r="X140" s="117">
        <f t="shared" si="31"/>
        <v>0</v>
      </c>
      <c r="Y140" s="117">
        <f t="shared" si="32"/>
        <v>0</v>
      </c>
      <c r="Z140" s="117">
        <f t="shared" si="33"/>
        <v>0</v>
      </c>
      <c r="AA140" s="118">
        <f t="shared" si="34"/>
        <v>0</v>
      </c>
      <c r="AB140" s="118">
        <f t="shared" si="35"/>
        <v>0</v>
      </c>
      <c r="AC140" s="117">
        <f t="shared" si="36"/>
        <v>0</v>
      </c>
      <c r="AD140" s="118">
        <f t="shared" si="37"/>
        <v>0</v>
      </c>
      <c r="AH140" s="379">
        <v>63</v>
      </c>
      <c r="AI140" s="357">
        <v>0</v>
      </c>
      <c r="AJ140" s="382">
        <v>0</v>
      </c>
      <c r="AK140" s="357">
        <v>0</v>
      </c>
      <c r="AL140" s="357">
        <f t="shared" si="27"/>
        <v>0</v>
      </c>
      <c r="AM140" s="357">
        <f t="shared" si="28"/>
        <v>0</v>
      </c>
      <c r="AN140" s="357">
        <v>0</v>
      </c>
      <c r="AO140" s="357">
        <f t="shared" si="29"/>
        <v>0</v>
      </c>
    </row>
    <row r="141" spans="23:41" ht="20.100000000000001" customHeight="1" x14ac:dyDescent="0.25">
      <c r="W141" s="380">
        <f t="shared" si="30"/>
        <v>64</v>
      </c>
      <c r="X141" s="117">
        <f t="shared" si="31"/>
        <v>0</v>
      </c>
      <c r="Y141" s="117">
        <f t="shared" si="32"/>
        <v>0</v>
      </c>
      <c r="Z141" s="117">
        <f t="shared" si="33"/>
        <v>0</v>
      </c>
      <c r="AA141" s="118">
        <f t="shared" si="34"/>
        <v>0</v>
      </c>
      <c r="AB141" s="118">
        <f t="shared" si="35"/>
        <v>0</v>
      </c>
      <c r="AC141" s="117">
        <f t="shared" si="36"/>
        <v>0</v>
      </c>
      <c r="AD141" s="118">
        <f t="shared" si="37"/>
        <v>0</v>
      </c>
      <c r="AH141" s="379">
        <v>64</v>
      </c>
      <c r="AI141" s="357">
        <v>0</v>
      </c>
      <c r="AJ141" s="382">
        <v>0</v>
      </c>
      <c r="AK141" s="357">
        <v>0</v>
      </c>
      <c r="AL141" s="357">
        <f t="shared" ref="AL141:AL157" si="38">AN141</f>
        <v>0</v>
      </c>
      <c r="AM141" s="357">
        <f t="shared" ref="AM141:AM157" si="39">AK141</f>
        <v>0</v>
      </c>
      <c r="AN141" s="357">
        <v>0</v>
      </c>
      <c r="AO141" s="357">
        <f t="shared" ref="AO141:AO157" si="40">AI141</f>
        <v>0</v>
      </c>
    </row>
    <row r="142" spans="23:41" ht="20.100000000000001" customHeight="1" x14ac:dyDescent="0.25">
      <c r="W142" s="380">
        <f t="shared" ref="W142:W157" si="41">AH142</f>
        <v>65</v>
      </c>
      <c r="X142" s="117">
        <f t="shared" ref="X142:X157" si="42">AI142/100</f>
        <v>0</v>
      </c>
      <c r="Y142" s="117">
        <f t="shared" ref="Y142:Y157" si="43">AJ142/100</f>
        <v>0</v>
      </c>
      <c r="Z142" s="117">
        <f t="shared" ref="Z142:Z157" si="44">AK142/100</f>
        <v>0</v>
      </c>
      <c r="AA142" s="118">
        <f t="shared" ref="AA142:AA157" si="45">AC142</f>
        <v>0</v>
      </c>
      <c r="AB142" s="118">
        <f t="shared" ref="AB142:AB157" si="46">Z142</f>
        <v>0</v>
      </c>
      <c r="AC142" s="117">
        <f t="shared" ref="AC142:AC157" si="47">AN142/100</f>
        <v>0</v>
      </c>
      <c r="AD142" s="118">
        <f t="shared" ref="AD142:AD157" si="48">X142</f>
        <v>0</v>
      </c>
      <c r="AH142" s="379">
        <v>65</v>
      </c>
      <c r="AI142" s="357">
        <v>0</v>
      </c>
      <c r="AJ142" s="382">
        <v>0</v>
      </c>
      <c r="AK142" s="357">
        <v>0</v>
      </c>
      <c r="AL142" s="357">
        <f t="shared" si="38"/>
        <v>0</v>
      </c>
      <c r="AM142" s="357">
        <f t="shared" si="39"/>
        <v>0</v>
      </c>
      <c r="AN142" s="357">
        <v>0</v>
      </c>
      <c r="AO142" s="357">
        <f t="shared" si="40"/>
        <v>0</v>
      </c>
    </row>
    <row r="143" spans="23:41" ht="20.100000000000001" customHeight="1" x14ac:dyDescent="0.25">
      <c r="W143" s="380">
        <f t="shared" si="41"/>
        <v>66</v>
      </c>
      <c r="X143" s="117">
        <f t="shared" si="42"/>
        <v>0</v>
      </c>
      <c r="Y143" s="117">
        <f t="shared" si="43"/>
        <v>0</v>
      </c>
      <c r="Z143" s="117">
        <f t="shared" si="44"/>
        <v>0</v>
      </c>
      <c r="AA143" s="118">
        <f t="shared" si="45"/>
        <v>0</v>
      </c>
      <c r="AB143" s="118">
        <f t="shared" si="46"/>
        <v>0</v>
      </c>
      <c r="AC143" s="117">
        <f t="shared" si="47"/>
        <v>0</v>
      </c>
      <c r="AD143" s="118">
        <f t="shared" si="48"/>
        <v>0</v>
      </c>
      <c r="AH143" s="379">
        <v>66</v>
      </c>
      <c r="AI143" s="357">
        <v>0</v>
      </c>
      <c r="AJ143" s="382">
        <v>0</v>
      </c>
      <c r="AK143" s="357">
        <v>0</v>
      </c>
      <c r="AL143" s="357">
        <f t="shared" si="38"/>
        <v>0</v>
      </c>
      <c r="AM143" s="357">
        <f t="shared" si="39"/>
        <v>0</v>
      </c>
      <c r="AN143" s="357">
        <v>0</v>
      </c>
      <c r="AO143" s="357">
        <f t="shared" si="40"/>
        <v>0</v>
      </c>
    </row>
    <row r="144" spans="23:41" ht="20.100000000000001" customHeight="1" x14ac:dyDescent="0.25">
      <c r="W144" s="380">
        <f t="shared" si="41"/>
        <v>67</v>
      </c>
      <c r="X144" s="117">
        <f t="shared" si="42"/>
        <v>0</v>
      </c>
      <c r="Y144" s="117">
        <f t="shared" si="43"/>
        <v>0</v>
      </c>
      <c r="Z144" s="117">
        <f t="shared" si="44"/>
        <v>0</v>
      </c>
      <c r="AA144" s="118">
        <f t="shared" si="45"/>
        <v>0</v>
      </c>
      <c r="AB144" s="118">
        <f t="shared" si="46"/>
        <v>0</v>
      </c>
      <c r="AC144" s="117">
        <f t="shared" si="47"/>
        <v>0</v>
      </c>
      <c r="AD144" s="118">
        <f t="shared" si="48"/>
        <v>0</v>
      </c>
      <c r="AH144" s="379">
        <v>67</v>
      </c>
      <c r="AI144" s="357">
        <v>0</v>
      </c>
      <c r="AJ144" s="382">
        <v>0</v>
      </c>
      <c r="AK144" s="357">
        <v>0</v>
      </c>
      <c r="AL144" s="357">
        <f t="shared" si="38"/>
        <v>0</v>
      </c>
      <c r="AM144" s="357">
        <f t="shared" si="39"/>
        <v>0</v>
      </c>
      <c r="AN144" s="357">
        <v>0</v>
      </c>
      <c r="AO144" s="357">
        <f t="shared" si="40"/>
        <v>0</v>
      </c>
    </row>
    <row r="145" spans="1:41" ht="20.100000000000001" customHeight="1" x14ac:dyDescent="0.25">
      <c r="W145" s="380">
        <f t="shared" si="41"/>
        <v>68</v>
      </c>
      <c r="X145" s="117">
        <f t="shared" si="42"/>
        <v>0</v>
      </c>
      <c r="Y145" s="117">
        <f t="shared" si="43"/>
        <v>0</v>
      </c>
      <c r="Z145" s="117">
        <f t="shared" si="44"/>
        <v>0</v>
      </c>
      <c r="AA145" s="118">
        <f t="shared" si="45"/>
        <v>0</v>
      </c>
      <c r="AB145" s="118">
        <f t="shared" si="46"/>
        <v>0</v>
      </c>
      <c r="AC145" s="117">
        <f t="shared" si="47"/>
        <v>0</v>
      </c>
      <c r="AD145" s="118">
        <f t="shared" si="48"/>
        <v>0</v>
      </c>
      <c r="AH145" s="379">
        <v>68</v>
      </c>
      <c r="AI145" s="357">
        <v>0</v>
      </c>
      <c r="AJ145" s="382">
        <v>0</v>
      </c>
      <c r="AK145" s="357">
        <v>0</v>
      </c>
      <c r="AL145" s="357">
        <f t="shared" si="38"/>
        <v>0</v>
      </c>
      <c r="AM145" s="357">
        <f t="shared" si="39"/>
        <v>0</v>
      </c>
      <c r="AN145" s="357">
        <v>0</v>
      </c>
      <c r="AO145" s="357">
        <f t="shared" si="40"/>
        <v>0</v>
      </c>
    </row>
    <row r="146" spans="1:41" ht="20.100000000000001" customHeight="1" x14ac:dyDescent="0.25">
      <c r="A146" s="357"/>
      <c r="B146" s="357"/>
      <c r="C146" s="357"/>
      <c r="D146" s="357"/>
      <c r="E146" s="357"/>
      <c r="F146" s="357"/>
      <c r="G146" s="357"/>
      <c r="H146" s="357"/>
      <c r="I146" s="357"/>
      <c r="J146" s="357"/>
      <c r="K146" s="357"/>
      <c r="L146" s="357"/>
      <c r="M146" s="357"/>
      <c r="N146" s="357"/>
      <c r="O146" s="357"/>
      <c r="P146" s="357"/>
      <c r="Q146" s="357"/>
      <c r="R146" s="357"/>
      <c r="W146" s="380">
        <f t="shared" si="41"/>
        <v>69</v>
      </c>
      <c r="X146" s="117">
        <f t="shared" si="42"/>
        <v>0</v>
      </c>
      <c r="Y146" s="117">
        <f t="shared" si="43"/>
        <v>0</v>
      </c>
      <c r="Z146" s="117">
        <f t="shared" si="44"/>
        <v>0</v>
      </c>
      <c r="AA146" s="118">
        <f t="shared" si="45"/>
        <v>0</v>
      </c>
      <c r="AB146" s="118">
        <f t="shared" si="46"/>
        <v>0</v>
      </c>
      <c r="AC146" s="117">
        <f t="shared" si="47"/>
        <v>0</v>
      </c>
      <c r="AD146" s="118">
        <f t="shared" si="48"/>
        <v>0</v>
      </c>
      <c r="AH146" s="379">
        <v>69</v>
      </c>
      <c r="AI146" s="357">
        <v>0</v>
      </c>
      <c r="AJ146" s="382">
        <v>0</v>
      </c>
      <c r="AK146" s="357">
        <v>0</v>
      </c>
      <c r="AL146" s="357">
        <f t="shared" si="38"/>
        <v>0</v>
      </c>
      <c r="AM146" s="357">
        <f t="shared" si="39"/>
        <v>0</v>
      </c>
      <c r="AN146" s="357">
        <v>0</v>
      </c>
      <c r="AO146" s="357">
        <f t="shared" si="40"/>
        <v>0</v>
      </c>
    </row>
    <row r="147" spans="1:41" ht="20.100000000000001" customHeight="1" x14ac:dyDescent="0.25">
      <c r="A147" s="357"/>
      <c r="B147" s="357"/>
      <c r="C147" s="357"/>
      <c r="D147" s="357"/>
      <c r="E147" s="357"/>
      <c r="F147" s="357"/>
      <c r="G147" s="357"/>
      <c r="H147" s="357"/>
      <c r="I147" s="357"/>
      <c r="J147" s="357"/>
      <c r="K147" s="357"/>
      <c r="L147" s="357"/>
      <c r="M147" s="357"/>
      <c r="N147" s="357"/>
      <c r="O147" s="357"/>
      <c r="P147" s="357"/>
      <c r="Q147" s="357"/>
      <c r="R147" s="357"/>
      <c r="W147" s="380">
        <f t="shared" si="41"/>
        <v>70</v>
      </c>
      <c r="X147" s="117">
        <f t="shared" si="42"/>
        <v>0</v>
      </c>
      <c r="Y147" s="117">
        <f t="shared" si="43"/>
        <v>0</v>
      </c>
      <c r="Z147" s="117">
        <f t="shared" si="44"/>
        <v>0</v>
      </c>
      <c r="AA147" s="118">
        <f t="shared" si="45"/>
        <v>0</v>
      </c>
      <c r="AB147" s="118">
        <f t="shared" si="46"/>
        <v>0</v>
      </c>
      <c r="AC147" s="117">
        <f t="shared" si="47"/>
        <v>0</v>
      </c>
      <c r="AD147" s="118">
        <f t="shared" si="48"/>
        <v>0</v>
      </c>
      <c r="AH147" s="379">
        <v>70</v>
      </c>
      <c r="AI147" s="357">
        <v>0</v>
      </c>
      <c r="AJ147" s="382">
        <v>0</v>
      </c>
      <c r="AK147" s="357">
        <v>0</v>
      </c>
      <c r="AL147" s="357">
        <f t="shared" si="38"/>
        <v>0</v>
      </c>
      <c r="AM147" s="357">
        <f t="shared" si="39"/>
        <v>0</v>
      </c>
      <c r="AN147" s="357">
        <v>0</v>
      </c>
      <c r="AO147" s="357">
        <f t="shared" si="40"/>
        <v>0</v>
      </c>
    </row>
    <row r="148" spans="1:41" ht="20.100000000000001" customHeight="1" x14ac:dyDescent="0.25">
      <c r="A148" s="357"/>
      <c r="B148" s="357"/>
      <c r="C148" s="357"/>
      <c r="D148" s="357"/>
      <c r="E148" s="357"/>
      <c r="F148" s="357"/>
      <c r="G148" s="357"/>
      <c r="H148" s="357"/>
      <c r="I148" s="357"/>
      <c r="J148" s="357"/>
      <c r="K148" s="357"/>
      <c r="L148" s="357"/>
      <c r="M148" s="357"/>
      <c r="N148" s="357"/>
      <c r="O148" s="357"/>
      <c r="P148" s="357"/>
      <c r="Q148" s="357"/>
      <c r="R148" s="357"/>
      <c r="W148" s="380">
        <f t="shared" si="41"/>
        <v>71</v>
      </c>
      <c r="X148" s="117">
        <f t="shared" si="42"/>
        <v>0</v>
      </c>
      <c r="Y148" s="117">
        <f t="shared" si="43"/>
        <v>0</v>
      </c>
      <c r="Z148" s="117">
        <f t="shared" si="44"/>
        <v>0</v>
      </c>
      <c r="AA148" s="118">
        <f t="shared" si="45"/>
        <v>0</v>
      </c>
      <c r="AB148" s="118">
        <f t="shared" si="46"/>
        <v>0</v>
      </c>
      <c r="AC148" s="117">
        <f t="shared" si="47"/>
        <v>0</v>
      </c>
      <c r="AD148" s="118">
        <f t="shared" si="48"/>
        <v>0</v>
      </c>
      <c r="AH148" s="379">
        <v>71</v>
      </c>
      <c r="AI148" s="357">
        <v>0</v>
      </c>
      <c r="AJ148" s="382">
        <v>0</v>
      </c>
      <c r="AK148" s="357">
        <v>0</v>
      </c>
      <c r="AL148" s="357">
        <f t="shared" si="38"/>
        <v>0</v>
      </c>
      <c r="AM148" s="357">
        <f t="shared" si="39"/>
        <v>0</v>
      </c>
      <c r="AN148" s="357">
        <v>0</v>
      </c>
      <c r="AO148" s="357">
        <f t="shared" si="40"/>
        <v>0</v>
      </c>
    </row>
    <row r="149" spans="1:41" ht="20.100000000000001" customHeight="1" x14ac:dyDescent="0.25">
      <c r="A149" s="357"/>
      <c r="B149" s="357"/>
      <c r="C149" s="357"/>
      <c r="D149" s="357"/>
      <c r="E149" s="357"/>
      <c r="F149" s="357"/>
      <c r="G149" s="357"/>
      <c r="H149" s="357"/>
      <c r="I149" s="357"/>
      <c r="J149" s="357"/>
      <c r="K149" s="357"/>
      <c r="L149" s="357"/>
      <c r="M149" s="357"/>
      <c r="N149" s="357"/>
      <c r="O149" s="357"/>
      <c r="P149" s="357"/>
      <c r="Q149" s="357"/>
      <c r="R149" s="357"/>
      <c r="W149" s="380">
        <f t="shared" si="41"/>
        <v>72</v>
      </c>
      <c r="X149" s="117">
        <f t="shared" si="42"/>
        <v>0</v>
      </c>
      <c r="Y149" s="117">
        <f t="shared" si="43"/>
        <v>0</v>
      </c>
      <c r="Z149" s="117">
        <f t="shared" si="44"/>
        <v>0</v>
      </c>
      <c r="AA149" s="118">
        <f t="shared" si="45"/>
        <v>0</v>
      </c>
      <c r="AB149" s="118">
        <f t="shared" si="46"/>
        <v>0</v>
      </c>
      <c r="AC149" s="117">
        <f t="shared" si="47"/>
        <v>0</v>
      </c>
      <c r="AD149" s="118">
        <f t="shared" si="48"/>
        <v>0</v>
      </c>
      <c r="AH149" s="379">
        <v>72</v>
      </c>
      <c r="AI149" s="357">
        <v>0</v>
      </c>
      <c r="AJ149" s="382">
        <v>0</v>
      </c>
      <c r="AK149" s="357">
        <v>0</v>
      </c>
      <c r="AL149" s="357">
        <f t="shared" si="38"/>
        <v>0</v>
      </c>
      <c r="AM149" s="357">
        <f t="shared" si="39"/>
        <v>0</v>
      </c>
      <c r="AN149" s="357">
        <v>0</v>
      </c>
      <c r="AO149" s="357">
        <f t="shared" si="40"/>
        <v>0</v>
      </c>
    </row>
    <row r="150" spans="1:41" ht="20.100000000000001" customHeight="1" x14ac:dyDescent="0.25">
      <c r="A150" s="357"/>
      <c r="B150" s="357"/>
      <c r="C150" s="357"/>
      <c r="D150" s="357"/>
      <c r="E150" s="357"/>
      <c r="F150" s="357"/>
      <c r="G150" s="357"/>
      <c r="H150" s="357"/>
      <c r="I150" s="357"/>
      <c r="J150" s="357"/>
      <c r="K150" s="357"/>
      <c r="L150" s="357"/>
      <c r="M150" s="357"/>
      <c r="N150" s="357"/>
      <c r="O150" s="357"/>
      <c r="P150" s="357"/>
      <c r="Q150" s="357"/>
      <c r="R150" s="357"/>
      <c r="W150" s="380">
        <f t="shared" si="41"/>
        <v>73</v>
      </c>
      <c r="X150" s="117">
        <f t="shared" si="42"/>
        <v>0</v>
      </c>
      <c r="Y150" s="117">
        <f t="shared" si="43"/>
        <v>0</v>
      </c>
      <c r="Z150" s="117">
        <f t="shared" si="44"/>
        <v>0</v>
      </c>
      <c r="AA150" s="118">
        <f t="shared" si="45"/>
        <v>0</v>
      </c>
      <c r="AB150" s="118">
        <f t="shared" si="46"/>
        <v>0</v>
      </c>
      <c r="AC150" s="117">
        <f t="shared" si="47"/>
        <v>0</v>
      </c>
      <c r="AD150" s="118">
        <f t="shared" si="48"/>
        <v>0</v>
      </c>
      <c r="AH150" s="379">
        <v>73</v>
      </c>
      <c r="AI150" s="357">
        <v>0</v>
      </c>
      <c r="AJ150" s="382">
        <v>0</v>
      </c>
      <c r="AK150" s="357">
        <v>0</v>
      </c>
      <c r="AL150" s="357">
        <f t="shared" si="38"/>
        <v>0</v>
      </c>
      <c r="AM150" s="357">
        <f t="shared" si="39"/>
        <v>0</v>
      </c>
      <c r="AN150" s="357">
        <v>0</v>
      </c>
      <c r="AO150" s="357">
        <f t="shared" si="40"/>
        <v>0</v>
      </c>
    </row>
    <row r="151" spans="1:41" ht="20.100000000000001" customHeight="1" x14ac:dyDescent="0.25">
      <c r="A151" s="357"/>
      <c r="B151" s="357"/>
      <c r="C151" s="357"/>
      <c r="D151" s="357"/>
      <c r="E151" s="357"/>
      <c r="F151" s="357"/>
      <c r="G151" s="357"/>
      <c r="H151" s="357"/>
      <c r="I151" s="357"/>
      <c r="J151" s="357"/>
      <c r="K151" s="357"/>
      <c r="L151" s="357"/>
      <c r="M151" s="357"/>
      <c r="N151" s="357"/>
      <c r="O151" s="357"/>
      <c r="P151" s="357"/>
      <c r="Q151" s="357"/>
      <c r="R151" s="357"/>
      <c r="W151" s="380">
        <f t="shared" si="41"/>
        <v>74</v>
      </c>
      <c r="X151" s="117">
        <f t="shared" si="42"/>
        <v>0</v>
      </c>
      <c r="Y151" s="117">
        <f t="shared" si="43"/>
        <v>0</v>
      </c>
      <c r="Z151" s="117">
        <f t="shared" si="44"/>
        <v>0</v>
      </c>
      <c r="AA151" s="118">
        <f t="shared" si="45"/>
        <v>0</v>
      </c>
      <c r="AB151" s="118">
        <f t="shared" si="46"/>
        <v>0</v>
      </c>
      <c r="AC151" s="117">
        <f t="shared" si="47"/>
        <v>0</v>
      </c>
      <c r="AD151" s="118">
        <f t="shared" si="48"/>
        <v>0</v>
      </c>
      <c r="AH151" s="379">
        <v>74</v>
      </c>
      <c r="AI151" s="357">
        <v>0</v>
      </c>
      <c r="AJ151" s="382">
        <v>0</v>
      </c>
      <c r="AK151" s="357">
        <v>0</v>
      </c>
      <c r="AL151" s="357">
        <f t="shared" si="38"/>
        <v>0</v>
      </c>
      <c r="AM151" s="357">
        <f t="shared" si="39"/>
        <v>0</v>
      </c>
      <c r="AN151" s="357">
        <v>0</v>
      </c>
      <c r="AO151" s="357">
        <f t="shared" si="40"/>
        <v>0</v>
      </c>
    </row>
    <row r="152" spans="1:41" ht="20.100000000000001" customHeight="1" x14ac:dyDescent="0.25">
      <c r="A152" s="357"/>
      <c r="B152" s="357"/>
      <c r="C152" s="357"/>
      <c r="D152" s="357"/>
      <c r="E152" s="357"/>
      <c r="F152" s="357"/>
      <c r="G152" s="357"/>
      <c r="H152" s="357"/>
      <c r="I152" s="357"/>
      <c r="J152" s="357"/>
      <c r="K152" s="357"/>
      <c r="L152" s="357"/>
      <c r="M152" s="357"/>
      <c r="N152" s="357"/>
      <c r="O152" s="357"/>
      <c r="P152" s="357"/>
      <c r="Q152" s="357"/>
      <c r="R152" s="357"/>
      <c r="W152" s="380">
        <f t="shared" si="41"/>
        <v>75</v>
      </c>
      <c r="X152" s="117">
        <f t="shared" si="42"/>
        <v>0</v>
      </c>
      <c r="Y152" s="117">
        <f t="shared" si="43"/>
        <v>0</v>
      </c>
      <c r="Z152" s="117">
        <f t="shared" si="44"/>
        <v>0</v>
      </c>
      <c r="AA152" s="118">
        <f t="shared" si="45"/>
        <v>0</v>
      </c>
      <c r="AB152" s="118">
        <f t="shared" si="46"/>
        <v>0</v>
      </c>
      <c r="AC152" s="117">
        <f t="shared" si="47"/>
        <v>0</v>
      </c>
      <c r="AD152" s="118">
        <f t="shared" si="48"/>
        <v>0</v>
      </c>
      <c r="AH152" s="379">
        <v>75</v>
      </c>
      <c r="AI152" s="357">
        <v>0</v>
      </c>
      <c r="AJ152" s="382">
        <v>0</v>
      </c>
      <c r="AK152" s="357">
        <v>0</v>
      </c>
      <c r="AL152" s="357">
        <f t="shared" si="38"/>
        <v>0</v>
      </c>
      <c r="AM152" s="357">
        <f t="shared" si="39"/>
        <v>0</v>
      </c>
      <c r="AN152" s="357">
        <v>0</v>
      </c>
      <c r="AO152" s="357">
        <f t="shared" si="40"/>
        <v>0</v>
      </c>
    </row>
    <row r="153" spans="1:41" ht="20.100000000000001" customHeight="1" x14ac:dyDescent="0.25">
      <c r="A153" s="357"/>
      <c r="B153" s="357"/>
      <c r="C153" s="357"/>
      <c r="D153" s="357"/>
      <c r="E153" s="357"/>
      <c r="F153" s="357"/>
      <c r="G153" s="357"/>
      <c r="H153" s="357"/>
      <c r="I153" s="357"/>
      <c r="J153" s="357"/>
      <c r="K153" s="357"/>
      <c r="L153" s="357"/>
      <c r="M153" s="357"/>
      <c r="N153" s="357"/>
      <c r="O153" s="357"/>
      <c r="P153" s="357"/>
      <c r="Q153" s="357"/>
      <c r="R153" s="357"/>
      <c r="W153" s="380">
        <f t="shared" si="41"/>
        <v>76</v>
      </c>
      <c r="X153" s="117">
        <f t="shared" si="42"/>
        <v>0</v>
      </c>
      <c r="Y153" s="117">
        <f t="shared" si="43"/>
        <v>0</v>
      </c>
      <c r="Z153" s="117">
        <f t="shared" si="44"/>
        <v>0</v>
      </c>
      <c r="AA153" s="118">
        <f t="shared" si="45"/>
        <v>0</v>
      </c>
      <c r="AB153" s="118">
        <f t="shared" si="46"/>
        <v>0</v>
      </c>
      <c r="AC153" s="117">
        <f t="shared" si="47"/>
        <v>0</v>
      </c>
      <c r="AD153" s="118">
        <f t="shared" si="48"/>
        <v>0</v>
      </c>
      <c r="AH153" s="379">
        <v>76</v>
      </c>
      <c r="AI153" s="357">
        <v>0</v>
      </c>
      <c r="AJ153" s="382">
        <v>0</v>
      </c>
      <c r="AK153" s="357">
        <v>0</v>
      </c>
      <c r="AL153" s="357">
        <f t="shared" si="38"/>
        <v>0</v>
      </c>
      <c r="AM153" s="357">
        <f t="shared" si="39"/>
        <v>0</v>
      </c>
      <c r="AN153" s="357">
        <v>0</v>
      </c>
      <c r="AO153" s="357">
        <f t="shared" si="40"/>
        <v>0</v>
      </c>
    </row>
    <row r="154" spans="1:41" ht="20.100000000000001" customHeight="1" x14ac:dyDescent="0.25">
      <c r="A154" s="357"/>
      <c r="B154" s="357"/>
      <c r="C154" s="357"/>
      <c r="D154" s="357"/>
      <c r="E154" s="357"/>
      <c r="F154" s="357"/>
      <c r="G154" s="357"/>
      <c r="H154" s="357"/>
      <c r="I154" s="357"/>
      <c r="J154" s="357"/>
      <c r="K154" s="357"/>
      <c r="L154" s="357"/>
      <c r="M154" s="357"/>
      <c r="N154" s="357"/>
      <c r="O154" s="357"/>
      <c r="P154" s="357"/>
      <c r="Q154" s="357"/>
      <c r="R154" s="357"/>
      <c r="W154" s="380">
        <f t="shared" si="41"/>
        <v>77</v>
      </c>
      <c r="X154" s="117">
        <f t="shared" si="42"/>
        <v>0</v>
      </c>
      <c r="Y154" s="117">
        <f t="shared" si="43"/>
        <v>0</v>
      </c>
      <c r="Z154" s="117">
        <f t="shared" si="44"/>
        <v>0</v>
      </c>
      <c r="AA154" s="118">
        <f t="shared" si="45"/>
        <v>0</v>
      </c>
      <c r="AB154" s="118">
        <f t="shared" si="46"/>
        <v>0</v>
      </c>
      <c r="AC154" s="117">
        <f t="shared" si="47"/>
        <v>0</v>
      </c>
      <c r="AD154" s="118">
        <f t="shared" si="48"/>
        <v>0</v>
      </c>
      <c r="AH154" s="379">
        <v>77</v>
      </c>
      <c r="AI154" s="357">
        <v>0</v>
      </c>
      <c r="AJ154" s="382">
        <v>0</v>
      </c>
      <c r="AK154" s="357">
        <v>0</v>
      </c>
      <c r="AL154" s="357">
        <f t="shared" si="38"/>
        <v>0</v>
      </c>
      <c r="AM154" s="357">
        <f t="shared" si="39"/>
        <v>0</v>
      </c>
      <c r="AN154" s="357">
        <v>0</v>
      </c>
      <c r="AO154" s="357">
        <f t="shared" si="40"/>
        <v>0</v>
      </c>
    </row>
    <row r="155" spans="1:41" ht="20.100000000000001" customHeight="1" x14ac:dyDescent="0.25">
      <c r="A155" s="357"/>
      <c r="B155" s="357"/>
      <c r="C155" s="357"/>
      <c r="D155" s="357"/>
      <c r="E155" s="357"/>
      <c r="F155" s="357"/>
      <c r="G155" s="357"/>
      <c r="H155" s="357"/>
      <c r="I155" s="357"/>
      <c r="J155" s="357"/>
      <c r="K155" s="357"/>
      <c r="L155" s="357"/>
      <c r="M155" s="357"/>
      <c r="N155" s="357"/>
      <c r="O155" s="357"/>
      <c r="P155" s="357"/>
      <c r="Q155" s="357"/>
      <c r="R155" s="357"/>
      <c r="W155" s="380">
        <f t="shared" si="41"/>
        <v>78</v>
      </c>
      <c r="X155" s="117">
        <f t="shared" si="42"/>
        <v>0</v>
      </c>
      <c r="Y155" s="117">
        <f t="shared" si="43"/>
        <v>0</v>
      </c>
      <c r="Z155" s="117">
        <f t="shared" si="44"/>
        <v>0</v>
      </c>
      <c r="AA155" s="118">
        <f t="shared" si="45"/>
        <v>0</v>
      </c>
      <c r="AB155" s="118">
        <f t="shared" si="46"/>
        <v>0</v>
      </c>
      <c r="AC155" s="117">
        <f t="shared" si="47"/>
        <v>0</v>
      </c>
      <c r="AD155" s="118">
        <f t="shared" si="48"/>
        <v>0</v>
      </c>
      <c r="AH155" s="379">
        <v>78</v>
      </c>
      <c r="AI155" s="357">
        <v>0</v>
      </c>
      <c r="AJ155" s="382">
        <v>0</v>
      </c>
      <c r="AK155" s="357">
        <v>0</v>
      </c>
      <c r="AL155" s="357">
        <f t="shared" si="38"/>
        <v>0</v>
      </c>
      <c r="AM155" s="357">
        <f t="shared" si="39"/>
        <v>0</v>
      </c>
      <c r="AN155" s="357">
        <v>0</v>
      </c>
      <c r="AO155" s="357">
        <f t="shared" si="40"/>
        <v>0</v>
      </c>
    </row>
    <row r="156" spans="1:41" ht="20.100000000000001" customHeight="1" x14ac:dyDescent="0.25">
      <c r="A156" s="357"/>
      <c r="B156" s="357"/>
      <c r="C156" s="357"/>
      <c r="D156" s="357"/>
      <c r="E156" s="357"/>
      <c r="F156" s="357"/>
      <c r="G156" s="357"/>
      <c r="H156" s="357"/>
      <c r="I156" s="357"/>
      <c r="J156" s="357"/>
      <c r="K156" s="357"/>
      <c r="L156" s="357"/>
      <c r="M156" s="357"/>
      <c r="N156" s="357"/>
      <c r="O156" s="357"/>
      <c r="P156" s="357"/>
      <c r="Q156" s="357"/>
      <c r="R156" s="357"/>
      <c r="W156" s="380">
        <f t="shared" si="41"/>
        <v>79</v>
      </c>
      <c r="X156" s="117">
        <f t="shared" si="42"/>
        <v>0</v>
      </c>
      <c r="Y156" s="117">
        <f t="shared" si="43"/>
        <v>0</v>
      </c>
      <c r="Z156" s="117">
        <f t="shared" si="44"/>
        <v>0</v>
      </c>
      <c r="AA156" s="118">
        <f t="shared" si="45"/>
        <v>0</v>
      </c>
      <c r="AB156" s="118">
        <f t="shared" si="46"/>
        <v>0</v>
      </c>
      <c r="AC156" s="117">
        <f t="shared" si="47"/>
        <v>0</v>
      </c>
      <c r="AD156" s="118">
        <f t="shared" si="48"/>
        <v>0</v>
      </c>
      <c r="AH156" s="379">
        <v>79</v>
      </c>
      <c r="AI156" s="357">
        <v>0</v>
      </c>
      <c r="AJ156" s="382">
        <v>0</v>
      </c>
      <c r="AK156" s="357">
        <v>0</v>
      </c>
      <c r="AL156" s="357">
        <f t="shared" si="38"/>
        <v>0</v>
      </c>
      <c r="AM156" s="357">
        <f t="shared" si="39"/>
        <v>0</v>
      </c>
      <c r="AN156" s="357">
        <v>0</v>
      </c>
      <c r="AO156" s="357">
        <f t="shared" si="40"/>
        <v>0</v>
      </c>
    </row>
    <row r="157" spans="1:41" ht="20.100000000000001" customHeight="1" x14ac:dyDescent="0.25">
      <c r="A157" s="357"/>
      <c r="B157" s="357"/>
      <c r="C157" s="357"/>
      <c r="D157" s="357"/>
      <c r="E157" s="357"/>
      <c r="F157" s="357"/>
      <c r="G157" s="357"/>
      <c r="H157" s="357"/>
      <c r="I157" s="357"/>
      <c r="J157" s="357"/>
      <c r="K157" s="357"/>
      <c r="L157" s="357"/>
      <c r="M157" s="357"/>
      <c r="N157" s="357"/>
      <c r="O157" s="357"/>
      <c r="P157" s="357"/>
      <c r="Q157" s="357"/>
      <c r="R157" s="357"/>
      <c r="W157" s="380">
        <f t="shared" si="41"/>
        <v>80</v>
      </c>
      <c r="X157" s="117">
        <f t="shared" si="42"/>
        <v>0</v>
      </c>
      <c r="Y157" s="117">
        <f t="shared" si="43"/>
        <v>0</v>
      </c>
      <c r="Z157" s="117">
        <f t="shared" si="44"/>
        <v>0</v>
      </c>
      <c r="AA157" s="118">
        <f t="shared" si="45"/>
        <v>0</v>
      </c>
      <c r="AB157" s="118">
        <f t="shared" si="46"/>
        <v>0</v>
      </c>
      <c r="AC157" s="117">
        <f t="shared" si="47"/>
        <v>0</v>
      </c>
      <c r="AD157" s="118">
        <f t="shared" si="48"/>
        <v>0</v>
      </c>
      <c r="AH157" s="379">
        <v>80</v>
      </c>
      <c r="AI157" s="357">
        <v>0</v>
      </c>
      <c r="AJ157" s="382">
        <v>0</v>
      </c>
      <c r="AK157" s="357">
        <v>0</v>
      </c>
      <c r="AL157" s="357">
        <f t="shared" si="38"/>
        <v>0</v>
      </c>
      <c r="AM157" s="357">
        <f t="shared" si="39"/>
        <v>0</v>
      </c>
      <c r="AN157" s="357">
        <v>0</v>
      </c>
      <c r="AO157" s="357">
        <f t="shared" si="40"/>
        <v>0</v>
      </c>
    </row>
  </sheetData>
  <sheetProtection algorithmName="SHA-512" hashValue="6BgfD75shT55x6mP2c/U7EQJQTdLq7+VF3OERfpuQWTgyut4D9tB+mO0zeM8FslWtsPrws6gjcGYIHMfHs74hA==" saltValue="MFC0HVHElF7CUBqKJ+jtkw==" spinCount="100000" sheet="1" objects="1" scenarios="1"/>
  <mergeCells count="226">
    <mergeCell ref="A12:C12"/>
    <mergeCell ref="D12:I12"/>
    <mergeCell ref="J12:M12"/>
    <mergeCell ref="O12:R12"/>
    <mergeCell ref="A13:K13"/>
    <mergeCell ref="L13:R13"/>
    <mergeCell ref="A5:R5"/>
    <mergeCell ref="A7:R9"/>
    <mergeCell ref="A11:C11"/>
    <mergeCell ref="D11:I11"/>
    <mergeCell ref="J11:M11"/>
    <mergeCell ref="O11:R11"/>
    <mergeCell ref="A21:D21"/>
    <mergeCell ref="E21:H21"/>
    <mergeCell ref="A22:D22"/>
    <mergeCell ref="E22:H22"/>
    <mergeCell ref="A24:R25"/>
    <mergeCell ref="A27:B27"/>
    <mergeCell ref="C27:O27"/>
    <mergeCell ref="P27:R27"/>
    <mergeCell ref="A15:K15"/>
    <mergeCell ref="L15:R15"/>
    <mergeCell ref="A16:K16"/>
    <mergeCell ref="L16:R16"/>
    <mergeCell ref="A18:R18"/>
    <mergeCell ref="A20:D20"/>
    <mergeCell ref="E20:H20"/>
    <mergeCell ref="A30:B30"/>
    <mergeCell ref="C30:O30"/>
    <mergeCell ref="P30:R30"/>
    <mergeCell ref="A31:B31"/>
    <mergeCell ref="C31:O31"/>
    <mergeCell ref="P31:R31"/>
    <mergeCell ref="A28:B28"/>
    <mergeCell ref="C28:O28"/>
    <mergeCell ref="P28:R28"/>
    <mergeCell ref="A29:B29"/>
    <mergeCell ref="C29:O29"/>
    <mergeCell ref="P29:R29"/>
    <mergeCell ref="A34:B34"/>
    <mergeCell ref="C34:O34"/>
    <mergeCell ref="P34:R34"/>
    <mergeCell ref="A35:B35"/>
    <mergeCell ref="C35:O35"/>
    <mergeCell ref="P35:R35"/>
    <mergeCell ref="A32:B32"/>
    <mergeCell ref="C32:O32"/>
    <mergeCell ref="P32:R32"/>
    <mergeCell ref="A33:B33"/>
    <mergeCell ref="C33:O33"/>
    <mergeCell ref="P33:R33"/>
    <mergeCell ref="A38:B38"/>
    <mergeCell ref="C38:O38"/>
    <mergeCell ref="P38:R38"/>
    <mergeCell ref="A39:B39"/>
    <mergeCell ref="C39:O39"/>
    <mergeCell ref="P39:R39"/>
    <mergeCell ref="A36:B36"/>
    <mergeCell ref="C36:O36"/>
    <mergeCell ref="P36:R36"/>
    <mergeCell ref="A37:B37"/>
    <mergeCell ref="C37:O37"/>
    <mergeCell ref="P37:R37"/>
    <mergeCell ref="A42:B42"/>
    <mergeCell ref="C42:O42"/>
    <mergeCell ref="P42:R42"/>
    <mergeCell ref="A43:B43"/>
    <mergeCell ref="C43:O43"/>
    <mergeCell ref="P43:R43"/>
    <mergeCell ref="A40:B40"/>
    <mergeCell ref="C40:O40"/>
    <mergeCell ref="P40:R40"/>
    <mergeCell ref="A41:B41"/>
    <mergeCell ref="C41:O41"/>
    <mergeCell ref="P41:R41"/>
    <mergeCell ref="A44:B44"/>
    <mergeCell ref="C44:O44"/>
    <mergeCell ref="P44:R44"/>
    <mergeCell ref="A45:R45"/>
    <mergeCell ref="A47:B48"/>
    <mergeCell ref="C47:D48"/>
    <mergeCell ref="E47:F48"/>
    <mergeCell ref="G47:L48"/>
    <mergeCell ref="M47:O48"/>
    <mergeCell ref="P47:R48"/>
    <mergeCell ref="A50:B50"/>
    <mergeCell ref="C50:D50"/>
    <mergeCell ref="E50:F50"/>
    <mergeCell ref="G50:L50"/>
    <mergeCell ref="M50:O50"/>
    <mergeCell ref="P50:R50"/>
    <mergeCell ref="A49:B49"/>
    <mergeCell ref="C49:D49"/>
    <mergeCell ref="E49:F49"/>
    <mergeCell ref="G49:L49"/>
    <mergeCell ref="M49:O49"/>
    <mergeCell ref="P49:R49"/>
    <mergeCell ref="A52:B52"/>
    <mergeCell ref="C52:D52"/>
    <mergeCell ref="E52:F52"/>
    <mergeCell ref="G52:L52"/>
    <mergeCell ref="M52:O52"/>
    <mergeCell ref="P52:R52"/>
    <mergeCell ref="A51:B51"/>
    <mergeCell ref="C51:D51"/>
    <mergeCell ref="E51:F51"/>
    <mergeCell ref="G51:L51"/>
    <mergeCell ref="M51:O51"/>
    <mergeCell ref="P51:R51"/>
    <mergeCell ref="A54:B54"/>
    <mergeCell ref="C54:D54"/>
    <mergeCell ref="E54:F54"/>
    <mergeCell ref="G54:L54"/>
    <mergeCell ref="M54:O54"/>
    <mergeCell ref="P54:R54"/>
    <mergeCell ref="A53:B53"/>
    <mergeCell ref="C53:D53"/>
    <mergeCell ref="E53:F53"/>
    <mergeCell ref="G53:L53"/>
    <mergeCell ref="M53:O53"/>
    <mergeCell ref="P53:R53"/>
    <mergeCell ref="A56:B56"/>
    <mergeCell ref="C56:D56"/>
    <mergeCell ref="E56:F56"/>
    <mergeCell ref="G56:L56"/>
    <mergeCell ref="M56:O56"/>
    <mergeCell ref="P56:R56"/>
    <mergeCell ref="A55:B55"/>
    <mergeCell ref="C55:D55"/>
    <mergeCell ref="E55:F55"/>
    <mergeCell ref="G55:L55"/>
    <mergeCell ref="M55:O55"/>
    <mergeCell ref="P55:R55"/>
    <mergeCell ref="A58:B58"/>
    <mergeCell ref="C58:D58"/>
    <mergeCell ref="E58:F58"/>
    <mergeCell ref="G58:L58"/>
    <mergeCell ref="M58:O58"/>
    <mergeCell ref="P58:R58"/>
    <mergeCell ref="A57:B57"/>
    <mergeCell ref="C57:D57"/>
    <mergeCell ref="E57:F57"/>
    <mergeCell ref="G57:L57"/>
    <mergeCell ref="M57:O57"/>
    <mergeCell ref="P57:R57"/>
    <mergeCell ref="A60:B60"/>
    <mergeCell ref="C60:D60"/>
    <mergeCell ref="E60:F60"/>
    <mergeCell ref="G60:L60"/>
    <mergeCell ref="M60:O60"/>
    <mergeCell ref="P60:R60"/>
    <mergeCell ref="A59:B59"/>
    <mergeCell ref="C59:D59"/>
    <mergeCell ref="E59:F59"/>
    <mergeCell ref="G59:L59"/>
    <mergeCell ref="M59:O59"/>
    <mergeCell ref="P59:R59"/>
    <mergeCell ref="A62:B62"/>
    <mergeCell ref="C62:D62"/>
    <mergeCell ref="E62:F62"/>
    <mergeCell ref="G62:L62"/>
    <mergeCell ref="M62:O62"/>
    <mergeCell ref="P62:R62"/>
    <mergeCell ref="A61:B61"/>
    <mergeCell ref="C61:D61"/>
    <mergeCell ref="E61:F61"/>
    <mergeCell ref="G61:L61"/>
    <mergeCell ref="M61:O61"/>
    <mergeCell ref="P61:R61"/>
    <mergeCell ref="A64:B64"/>
    <mergeCell ref="C64:D64"/>
    <mergeCell ref="E64:F64"/>
    <mergeCell ref="G64:L64"/>
    <mergeCell ref="M64:O64"/>
    <mergeCell ref="P64:R64"/>
    <mergeCell ref="A63:B63"/>
    <mergeCell ref="C63:D63"/>
    <mergeCell ref="E63:F63"/>
    <mergeCell ref="G63:L63"/>
    <mergeCell ref="M63:O63"/>
    <mergeCell ref="P63:R63"/>
    <mergeCell ref="A65:B65"/>
    <mergeCell ref="C65:D65"/>
    <mergeCell ref="E65:F65"/>
    <mergeCell ref="G65:L65"/>
    <mergeCell ref="M65:O65"/>
    <mergeCell ref="P65:R65"/>
    <mergeCell ref="A67:B67"/>
    <mergeCell ref="C67:D67"/>
    <mergeCell ref="I67:O67"/>
    <mergeCell ref="P67:R67"/>
    <mergeCell ref="L74:R74"/>
    <mergeCell ref="A75:K75"/>
    <mergeCell ref="L75:R75"/>
    <mergeCell ref="A77:K77"/>
    <mergeCell ref="L77:R77"/>
    <mergeCell ref="A70:H70"/>
    <mergeCell ref="I70:L70"/>
    <mergeCell ref="A71:H71"/>
    <mergeCell ref="I71:L71"/>
    <mergeCell ref="A72:H72"/>
    <mergeCell ref="I72:L72"/>
    <mergeCell ref="T97:U97"/>
    <mergeCell ref="K90:N90"/>
    <mergeCell ref="O90:R90"/>
    <mergeCell ref="K92:N92"/>
    <mergeCell ref="O92:R92"/>
    <mergeCell ref="A95:R95"/>
    <mergeCell ref="A96:R96"/>
    <mergeCell ref="P1:R1"/>
    <mergeCell ref="A84:N84"/>
    <mergeCell ref="O84:R84"/>
    <mergeCell ref="A86:R86"/>
    <mergeCell ref="K88:N88"/>
    <mergeCell ref="O88:R88"/>
    <mergeCell ref="K89:N89"/>
    <mergeCell ref="O89:R89"/>
    <mergeCell ref="A79:R79"/>
    <mergeCell ref="A80:C80"/>
    <mergeCell ref="K80:R80"/>
    <mergeCell ref="A81:C81"/>
    <mergeCell ref="A82:K82"/>
    <mergeCell ref="L82:R82"/>
    <mergeCell ref="A69:E69"/>
    <mergeCell ref="F69:L69"/>
    <mergeCell ref="A74:K74"/>
  </mergeCells>
  <conditionalFormatting sqref="A28:A46">
    <cfRule type="cellIs" dxfId="50" priority="1" operator="lessThan">
      <formula>0</formula>
    </cfRule>
  </conditionalFormatting>
  <conditionalFormatting sqref="A49:A65">
    <cfRule type="cellIs" dxfId="49" priority="15" operator="lessThan">
      <formula>0</formula>
    </cfRule>
  </conditionalFormatting>
  <conditionalFormatting sqref="C27:C44">
    <cfRule type="cellIs" dxfId="48" priority="3" operator="lessThan">
      <formula>0</formula>
    </cfRule>
  </conditionalFormatting>
  <conditionalFormatting sqref="E49:E65 G49:G65 P49:P65">
    <cfRule type="cellIs" dxfId="47" priority="18" operator="lessThan">
      <formula>0</formula>
    </cfRule>
  </conditionalFormatting>
  <conditionalFormatting sqref="M47 C49:C65 M49:M65">
    <cfRule type="cellIs" dxfId="46" priority="16" operator="lessThan">
      <formula>0</formula>
    </cfRule>
  </conditionalFormatting>
  <conditionalFormatting sqref="O90:P90">
    <cfRule type="cellIs" dxfId="45" priority="19" operator="greaterThan">
      <formula>0.01</formula>
    </cfRule>
  </conditionalFormatting>
  <conditionalFormatting sqref="P27:P44">
    <cfRule type="cellIs" dxfId="44" priority="7" operator="lessThan">
      <formula>0</formula>
    </cfRule>
  </conditionalFormatting>
  <conditionalFormatting sqref="P47">
    <cfRule type="cellIs" dxfId="43" priority="14" operator="lessThan">
      <formula>0</formula>
    </cfRule>
  </conditionalFormatting>
  <conditionalFormatting sqref="S97:T97">
    <cfRule type="containsText" dxfId="42" priority="8" operator="containsText" text="Reduzir o número de casas decimais">
      <formula>NOT(ISERROR(SEARCH("Reduzir o número de casas decimais",S97)))</formula>
    </cfRule>
  </conditionalFormatting>
  <dataValidations count="5">
    <dataValidation type="list" allowBlank="1" showInputMessage="1" showErrorMessage="1" sqref="D11:I11" xr:uid="{61DEEBD7-4C72-4736-A5AD-58CD9E7741D3}">
      <formula1>$T$11:$T$15</formula1>
    </dataValidation>
    <dataValidation type="list" allowBlank="1" showInputMessage="1" showErrorMessage="1" sqref="O11:R11" xr:uid="{F9E631E2-EEAA-49C3-9A4D-C464C0F4F93E}">
      <formula1>$V$11:$V$14</formula1>
    </dataValidation>
    <dataValidation type="list" allowBlank="1" showInputMessage="1" showErrorMessage="1" sqref="D12:I12" xr:uid="{61D9F3B3-35F0-42CC-A790-E06E041E9DDA}">
      <formula1>$U$11:$U$19</formula1>
    </dataValidation>
    <dataValidation type="list" allowBlank="1" showInputMessage="1" showErrorMessage="1" sqref="E49:F65" xr:uid="{006AD5BE-D7C3-461B-AC0E-18227AAC614E}">
      <formula1>$V$48:$V$56</formula1>
    </dataValidation>
    <dataValidation type="list" allowBlank="1" showInputMessage="1" showErrorMessage="1" sqref="K80:R80" xr:uid="{7A6AFFB9-5EB3-44AB-B860-56B9A1F29049}">
      <formula1>$X$76:$AD$76</formula1>
    </dataValidation>
  </dataValidations>
  <hyperlinks>
    <hyperlink ref="T1" location="MENU!B15" display="MENU" xr:uid="{4A1D8A6F-D3EF-480D-85CB-DD9C7BF6364F}"/>
  </hyperlinks>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396DC-0714-412B-8998-B44DA63D0C13}">
  <sheetPr codeName="Planilha11"/>
  <dimension ref="A1:AP183"/>
  <sheetViews>
    <sheetView showGridLines="0" zoomScaleNormal="100" workbookViewId="0"/>
  </sheetViews>
  <sheetFormatPr defaultColWidth="4.75" defaultRowHeight="20.100000000000001" customHeight="1" x14ac:dyDescent="0.25"/>
  <cols>
    <col min="1" max="18" width="8.625" style="358" customWidth="1"/>
    <col min="19" max="19" width="15.625" style="356" customWidth="1"/>
    <col min="20" max="20" width="25.625" style="356" customWidth="1"/>
    <col min="21" max="22" width="20.625" style="356" customWidth="1"/>
    <col min="23" max="42" width="20.625" style="357" customWidth="1"/>
    <col min="43" max="16384" width="4.75" style="357"/>
  </cols>
  <sheetData>
    <row r="1" spans="1:42" s="356" customFormat="1" ht="140.1" customHeight="1" x14ac:dyDescent="0.25">
      <c r="A1" s="346"/>
      <c r="B1" s="346"/>
      <c r="C1" s="346"/>
      <c r="D1" s="346"/>
      <c r="E1" s="346"/>
      <c r="F1" s="346"/>
      <c r="G1" s="346"/>
      <c r="H1" s="346"/>
      <c r="I1" s="346"/>
      <c r="J1" s="346"/>
      <c r="K1" s="346"/>
      <c r="L1" s="346"/>
      <c r="M1" s="346"/>
      <c r="N1" s="346"/>
      <c r="O1" s="346"/>
      <c r="P1" s="388"/>
      <c r="Q1" s="388"/>
      <c r="R1" s="388"/>
      <c r="T1" s="348" t="s">
        <v>686</v>
      </c>
      <c r="W1" s="357"/>
      <c r="X1" s="357"/>
      <c r="Y1" s="357"/>
      <c r="Z1" s="357"/>
      <c r="AA1" s="357"/>
      <c r="AB1" s="357"/>
      <c r="AC1" s="357"/>
      <c r="AD1" s="357"/>
      <c r="AE1" s="357"/>
      <c r="AF1" s="357"/>
      <c r="AG1" s="357"/>
      <c r="AH1" s="357"/>
      <c r="AI1" s="357"/>
      <c r="AJ1" s="357"/>
      <c r="AK1" s="357"/>
      <c r="AL1" s="357"/>
      <c r="AM1" s="357"/>
      <c r="AN1" s="357"/>
      <c r="AO1" s="357"/>
      <c r="AP1" s="357"/>
    </row>
    <row r="2" spans="1:42" s="356" customFormat="1" ht="5.0999999999999996" customHeight="1" x14ac:dyDescent="0.25">
      <c r="A2" s="358"/>
      <c r="B2" s="358"/>
      <c r="C2" s="358"/>
      <c r="D2" s="358"/>
      <c r="E2" s="358"/>
      <c r="F2" s="358"/>
      <c r="G2" s="358"/>
      <c r="H2" s="358"/>
      <c r="I2" s="358"/>
      <c r="J2" s="358"/>
      <c r="K2" s="358"/>
      <c r="L2" s="358"/>
      <c r="M2" s="358"/>
      <c r="N2" s="358"/>
      <c r="O2" s="358"/>
      <c r="P2" s="358"/>
      <c r="Q2" s="358"/>
      <c r="R2" s="358"/>
      <c r="W2" s="357"/>
      <c r="X2" s="357"/>
      <c r="Y2" s="357"/>
      <c r="Z2" s="357"/>
      <c r="AA2" s="357"/>
      <c r="AB2" s="357"/>
      <c r="AC2" s="357"/>
      <c r="AD2" s="357"/>
      <c r="AE2" s="357"/>
      <c r="AF2" s="357"/>
      <c r="AG2" s="357"/>
      <c r="AH2" s="357"/>
      <c r="AI2" s="357"/>
      <c r="AJ2" s="357"/>
      <c r="AK2" s="357"/>
      <c r="AL2" s="357"/>
      <c r="AM2" s="357"/>
      <c r="AN2" s="357"/>
      <c r="AO2" s="357"/>
      <c r="AP2" s="357"/>
    </row>
    <row r="3" spans="1:42" s="356" customFormat="1" ht="5.0999999999999996" customHeight="1" x14ac:dyDescent="0.25">
      <c r="A3" s="346"/>
      <c r="B3" s="346"/>
      <c r="C3" s="346"/>
      <c r="D3" s="346"/>
      <c r="E3" s="346"/>
      <c r="F3" s="346"/>
      <c r="G3" s="346"/>
      <c r="H3" s="346"/>
      <c r="I3" s="346"/>
      <c r="J3" s="346"/>
      <c r="K3" s="346"/>
      <c r="L3" s="346"/>
      <c r="M3" s="346"/>
      <c r="N3" s="346"/>
      <c r="O3" s="346"/>
      <c r="P3" s="346"/>
      <c r="Q3" s="346"/>
      <c r="R3" s="346"/>
      <c r="W3" s="357"/>
      <c r="X3" s="357"/>
      <c r="Y3" s="357"/>
      <c r="Z3" s="357"/>
      <c r="AA3" s="357"/>
      <c r="AB3" s="357"/>
      <c r="AC3" s="357"/>
      <c r="AD3" s="357"/>
      <c r="AE3" s="357"/>
      <c r="AF3" s="357"/>
      <c r="AG3" s="357"/>
      <c r="AH3" s="357"/>
      <c r="AI3" s="357"/>
      <c r="AJ3" s="357"/>
      <c r="AK3" s="357"/>
      <c r="AL3" s="357"/>
      <c r="AM3" s="357"/>
      <c r="AN3" s="357"/>
      <c r="AO3" s="357"/>
      <c r="AP3" s="357"/>
    </row>
    <row r="5" spans="1:42" ht="20.100000000000001" customHeight="1" x14ac:dyDescent="0.25">
      <c r="A5" s="186" t="s">
        <v>683</v>
      </c>
      <c r="B5" s="186"/>
      <c r="C5" s="186"/>
      <c r="D5" s="186"/>
      <c r="E5" s="186"/>
      <c r="F5" s="186"/>
      <c r="G5" s="186"/>
      <c r="H5" s="186"/>
      <c r="I5" s="186"/>
      <c r="J5" s="186"/>
      <c r="K5" s="186"/>
      <c r="L5" s="186"/>
      <c r="M5" s="186"/>
      <c r="N5" s="186"/>
      <c r="O5" s="186"/>
      <c r="P5" s="186"/>
      <c r="Q5" s="186"/>
      <c r="R5" s="186"/>
      <c r="AA5" s="374"/>
    </row>
    <row r="6" spans="1:42" ht="20.100000000000001" customHeight="1" x14ac:dyDescent="0.25">
      <c r="A6" s="8"/>
      <c r="B6" s="8"/>
      <c r="C6" s="8"/>
      <c r="D6" s="8"/>
      <c r="E6" s="8"/>
      <c r="F6" s="8"/>
      <c r="G6" s="8"/>
      <c r="H6" s="8"/>
      <c r="I6" s="8"/>
      <c r="J6" s="8"/>
      <c r="K6" s="8"/>
      <c r="L6" s="8"/>
      <c r="M6" s="8"/>
      <c r="N6" s="8"/>
      <c r="O6" s="8"/>
      <c r="P6" s="8"/>
      <c r="Q6" s="8"/>
      <c r="R6" s="8"/>
      <c r="AA6" s="374"/>
    </row>
    <row r="7" spans="1:42" ht="20.100000000000001" customHeight="1" x14ac:dyDescent="0.25">
      <c r="A7" s="204" t="s">
        <v>243</v>
      </c>
      <c r="B7" s="204"/>
      <c r="C7" s="204"/>
      <c r="D7" s="204"/>
      <c r="E7" s="204"/>
      <c r="F7" s="204"/>
      <c r="G7" s="204"/>
      <c r="H7" s="204"/>
      <c r="I7" s="204"/>
      <c r="J7" s="204"/>
      <c r="K7" s="204"/>
      <c r="L7" s="204"/>
      <c r="M7" s="204"/>
      <c r="N7" s="204"/>
      <c r="O7" s="204"/>
      <c r="P7" s="204"/>
      <c r="Q7" s="204"/>
      <c r="R7" s="204"/>
      <c r="AA7" s="374"/>
    </row>
    <row r="8" spans="1:42" ht="20.100000000000001" customHeight="1" x14ac:dyDescent="0.25">
      <c r="A8" s="204"/>
      <c r="B8" s="204"/>
      <c r="C8" s="204"/>
      <c r="D8" s="204"/>
      <c r="E8" s="204"/>
      <c r="F8" s="204"/>
      <c r="G8" s="204"/>
      <c r="H8" s="204"/>
      <c r="I8" s="204"/>
      <c r="J8" s="204"/>
      <c r="K8" s="204"/>
      <c r="L8" s="204"/>
      <c r="M8" s="204"/>
      <c r="N8" s="204"/>
      <c r="O8" s="204"/>
      <c r="P8" s="204"/>
      <c r="Q8" s="204"/>
      <c r="R8" s="204"/>
      <c r="AA8" s="374"/>
    </row>
    <row r="9" spans="1:42" ht="20.100000000000001" customHeight="1" x14ac:dyDescent="0.25">
      <c r="A9" s="204"/>
      <c r="B9" s="204"/>
      <c r="C9" s="204"/>
      <c r="D9" s="204"/>
      <c r="E9" s="204"/>
      <c r="F9" s="204"/>
      <c r="G9" s="204"/>
      <c r="H9" s="204"/>
      <c r="I9" s="204"/>
      <c r="J9" s="204"/>
      <c r="K9" s="204"/>
      <c r="L9" s="204"/>
      <c r="M9" s="204"/>
      <c r="N9" s="204"/>
      <c r="O9" s="204"/>
      <c r="P9" s="204"/>
      <c r="Q9" s="204"/>
      <c r="R9" s="204"/>
      <c r="AA9" s="374"/>
    </row>
    <row r="10" spans="1:42" ht="20.100000000000001" customHeight="1" x14ac:dyDescent="0.25">
      <c r="A10" s="8"/>
      <c r="B10" s="8"/>
      <c r="C10" s="8"/>
      <c r="D10" s="8"/>
      <c r="E10" s="8"/>
      <c r="F10" s="8"/>
      <c r="G10" s="8"/>
      <c r="H10" s="8"/>
      <c r="I10" s="8"/>
      <c r="J10" s="8"/>
      <c r="K10" s="8"/>
      <c r="L10" s="8"/>
      <c r="M10" s="8"/>
      <c r="N10" s="8"/>
      <c r="O10" s="8"/>
      <c r="P10" s="8"/>
      <c r="Q10" s="8"/>
      <c r="R10" s="8"/>
      <c r="AA10" s="374"/>
    </row>
    <row r="11" spans="1:42" ht="20.100000000000001" customHeight="1" x14ac:dyDescent="0.25">
      <c r="A11" s="147" t="s">
        <v>244</v>
      </c>
      <c r="B11" s="147"/>
      <c r="C11" s="147"/>
      <c r="D11" s="147" t="s">
        <v>245</v>
      </c>
      <c r="E11" s="147"/>
      <c r="F11" s="147"/>
      <c r="G11" s="147"/>
      <c r="H11" s="147"/>
      <c r="I11" s="147"/>
      <c r="J11" s="147" t="s">
        <v>246</v>
      </c>
      <c r="K11" s="147"/>
      <c r="L11" s="147"/>
      <c r="M11" s="147"/>
      <c r="N11" s="16"/>
      <c r="O11" s="205" t="s">
        <v>247</v>
      </c>
      <c r="P11" s="205"/>
      <c r="Q11" s="205"/>
      <c r="R11" s="205"/>
      <c r="T11" s="356" t="s">
        <v>245</v>
      </c>
      <c r="U11" s="356" t="s">
        <v>249</v>
      </c>
      <c r="V11" s="356" t="s">
        <v>282</v>
      </c>
      <c r="AA11" s="374"/>
    </row>
    <row r="12" spans="1:42" ht="20.100000000000001" customHeight="1" x14ac:dyDescent="0.25">
      <c r="A12" s="149" t="s">
        <v>248</v>
      </c>
      <c r="B12" s="149"/>
      <c r="C12" s="149"/>
      <c r="D12" s="196" t="s">
        <v>249</v>
      </c>
      <c r="E12" s="196"/>
      <c r="F12" s="196"/>
      <c r="G12" s="196"/>
      <c r="H12" s="196"/>
      <c r="I12" s="196"/>
      <c r="J12" s="149" t="s">
        <v>250</v>
      </c>
      <c r="K12" s="149"/>
      <c r="L12" s="149"/>
      <c r="M12" s="149"/>
      <c r="N12" s="14"/>
      <c r="O12" s="149" t="s">
        <v>285</v>
      </c>
      <c r="P12" s="149"/>
      <c r="Q12" s="149"/>
      <c r="R12" s="149"/>
      <c r="T12" s="356" t="s">
        <v>276</v>
      </c>
      <c r="U12" s="356" t="s">
        <v>273</v>
      </c>
      <c r="V12" s="356" t="s">
        <v>247</v>
      </c>
      <c r="AA12" s="374"/>
    </row>
    <row r="13" spans="1:42" ht="20.100000000000001" customHeight="1" x14ac:dyDescent="0.25">
      <c r="A13" s="149" t="s">
        <v>251</v>
      </c>
      <c r="B13" s="149"/>
      <c r="C13" s="149"/>
      <c r="D13" s="149"/>
      <c r="E13" s="149"/>
      <c r="F13" s="149"/>
      <c r="G13" s="149"/>
      <c r="H13" s="149"/>
      <c r="I13" s="149"/>
      <c r="J13" s="149"/>
      <c r="K13" s="149"/>
      <c r="L13" s="221">
        <v>2545.33</v>
      </c>
      <c r="M13" s="221"/>
      <c r="N13" s="221"/>
      <c r="O13" s="221"/>
      <c r="P13" s="221"/>
      <c r="Q13" s="221"/>
      <c r="R13" s="221"/>
      <c r="T13" s="357" t="s">
        <v>277</v>
      </c>
      <c r="U13" s="357" t="s">
        <v>278</v>
      </c>
      <c r="V13" s="357" t="s">
        <v>283</v>
      </c>
      <c r="AA13" s="374"/>
    </row>
    <row r="14" spans="1:42" ht="20.100000000000001" customHeight="1" x14ac:dyDescent="0.25">
      <c r="A14" s="8"/>
      <c r="B14" s="8"/>
      <c r="C14" s="8"/>
      <c r="D14" s="8"/>
      <c r="E14" s="8"/>
      <c r="F14" s="8"/>
      <c r="G14" s="8"/>
      <c r="H14" s="8"/>
      <c r="I14" s="8"/>
      <c r="J14" s="8"/>
      <c r="K14" s="8"/>
      <c r="L14" s="12"/>
      <c r="M14" s="12"/>
      <c r="N14" s="12"/>
      <c r="O14" s="12"/>
      <c r="P14" s="12"/>
      <c r="Q14" s="12"/>
      <c r="R14" s="12"/>
      <c r="T14" s="356" t="s">
        <v>270</v>
      </c>
      <c r="U14" s="356" t="s">
        <v>272</v>
      </c>
      <c r="V14" s="356" t="s">
        <v>284</v>
      </c>
      <c r="AA14" s="374"/>
    </row>
    <row r="15" spans="1:42" ht="20.100000000000001" customHeight="1" x14ac:dyDescent="0.25">
      <c r="A15" s="222" t="s">
        <v>306</v>
      </c>
      <c r="B15" s="222"/>
      <c r="C15" s="222"/>
      <c r="D15" s="222"/>
      <c r="E15" s="222"/>
      <c r="F15" s="222"/>
      <c r="G15" s="222"/>
      <c r="H15" s="222"/>
      <c r="I15" s="222"/>
      <c r="J15" s="222"/>
      <c r="K15" s="222"/>
      <c r="L15" s="222"/>
      <c r="M15" s="222"/>
      <c r="N15" s="222"/>
      <c r="O15" s="222"/>
      <c r="P15" s="222"/>
      <c r="Q15" s="222"/>
      <c r="R15" s="222"/>
      <c r="T15" s="356" t="s">
        <v>271</v>
      </c>
      <c r="U15" s="356" t="s">
        <v>279</v>
      </c>
      <c r="AA15" s="374"/>
    </row>
    <row r="16" spans="1:42" ht="20.100000000000001" customHeight="1" x14ac:dyDescent="0.25">
      <c r="A16" s="222" t="s">
        <v>307</v>
      </c>
      <c r="B16" s="222"/>
      <c r="C16" s="222"/>
      <c r="D16" s="222"/>
      <c r="E16" s="222"/>
      <c r="F16" s="222"/>
      <c r="G16" s="222"/>
      <c r="H16" s="222"/>
      <c r="I16" s="222"/>
      <c r="J16" s="222"/>
      <c r="K16" s="222"/>
      <c r="L16" s="222"/>
      <c r="M16" s="222"/>
      <c r="N16" s="222"/>
      <c r="O16" s="222"/>
      <c r="P16" s="222"/>
      <c r="Q16" s="222"/>
      <c r="R16" s="222"/>
      <c r="U16" s="356" t="s">
        <v>280</v>
      </c>
      <c r="AA16" s="374"/>
    </row>
    <row r="17" spans="1:27" ht="20.100000000000001" customHeight="1" x14ac:dyDescent="0.25">
      <c r="A17" s="222"/>
      <c r="B17" s="222"/>
      <c r="C17" s="222"/>
      <c r="D17" s="222"/>
      <c r="E17" s="222"/>
      <c r="F17" s="222"/>
      <c r="G17" s="222"/>
      <c r="H17" s="222"/>
      <c r="I17" s="222"/>
      <c r="J17" s="222"/>
      <c r="K17" s="222"/>
      <c r="L17" s="222"/>
      <c r="M17" s="222"/>
      <c r="N17" s="222"/>
      <c r="O17" s="222"/>
      <c r="P17" s="222"/>
      <c r="Q17" s="222"/>
      <c r="R17" s="222"/>
      <c r="U17" s="356" t="s">
        <v>281</v>
      </c>
      <c r="AA17" s="374"/>
    </row>
    <row r="18" spans="1:27" ht="20.100000000000001" customHeight="1" x14ac:dyDescent="0.25">
      <c r="A18" s="222"/>
      <c r="B18" s="222"/>
      <c r="C18" s="222"/>
      <c r="D18" s="222"/>
      <c r="E18" s="222"/>
      <c r="F18" s="222"/>
      <c r="G18" s="222"/>
      <c r="H18" s="222"/>
      <c r="I18" s="222"/>
      <c r="J18" s="222"/>
      <c r="K18" s="222"/>
      <c r="L18" s="222"/>
      <c r="M18" s="222"/>
      <c r="N18" s="222"/>
      <c r="O18" s="222"/>
      <c r="P18" s="222"/>
      <c r="Q18" s="222"/>
      <c r="R18" s="222"/>
      <c r="U18" s="356" t="s">
        <v>275</v>
      </c>
      <c r="AA18" s="374"/>
    </row>
    <row r="19" spans="1:27" ht="20.100000000000001" customHeight="1" x14ac:dyDescent="0.25">
      <c r="A19" s="222"/>
      <c r="B19" s="222"/>
      <c r="C19" s="222"/>
      <c r="D19" s="222"/>
      <c r="E19" s="222"/>
      <c r="F19" s="222"/>
      <c r="G19" s="222"/>
      <c r="H19" s="222"/>
      <c r="I19" s="222"/>
      <c r="J19" s="222"/>
      <c r="K19" s="222"/>
      <c r="L19" s="222"/>
      <c r="M19" s="222"/>
      <c r="N19" s="222"/>
      <c r="O19" s="222"/>
      <c r="P19" s="222"/>
      <c r="Q19" s="222"/>
      <c r="R19" s="222"/>
      <c r="U19" s="356" t="s">
        <v>274</v>
      </c>
      <c r="AA19" s="374"/>
    </row>
    <row r="20" spans="1:27" ht="20.100000000000001" customHeight="1" x14ac:dyDescent="0.25">
      <c r="A20" s="222"/>
      <c r="B20" s="222"/>
      <c r="C20" s="222"/>
      <c r="D20" s="222"/>
      <c r="E20" s="222"/>
      <c r="F20" s="222"/>
      <c r="G20" s="222"/>
      <c r="H20" s="222"/>
      <c r="I20" s="222"/>
      <c r="J20" s="222"/>
      <c r="K20" s="222"/>
      <c r="L20" s="222"/>
      <c r="M20" s="222"/>
      <c r="N20" s="222"/>
      <c r="O20" s="222"/>
      <c r="P20" s="222"/>
      <c r="Q20" s="222"/>
      <c r="R20" s="222"/>
      <c r="AA20" s="374"/>
    </row>
    <row r="21" spans="1:27" ht="20.100000000000001" customHeight="1" x14ac:dyDescent="0.25">
      <c r="A21" s="59" t="s">
        <v>5</v>
      </c>
      <c r="B21" s="223" t="s">
        <v>64</v>
      </c>
      <c r="C21" s="223"/>
      <c r="D21" s="223"/>
      <c r="E21" s="223"/>
      <c r="F21" s="223"/>
      <c r="G21" s="223"/>
      <c r="H21" s="223"/>
      <c r="I21" s="223"/>
      <c r="J21" s="223"/>
      <c r="K21" s="223" t="s">
        <v>308</v>
      </c>
      <c r="L21" s="223"/>
      <c r="M21" s="223" t="s">
        <v>309</v>
      </c>
      <c r="N21" s="223"/>
      <c r="O21" s="223" t="s">
        <v>182</v>
      </c>
      <c r="P21" s="223"/>
      <c r="Q21" s="223" t="s">
        <v>310</v>
      </c>
      <c r="R21" s="223"/>
      <c r="AA21" s="374"/>
    </row>
    <row r="22" spans="1:27" ht="20.100000000000001" customHeight="1" x14ac:dyDescent="0.25">
      <c r="A22" s="60" t="s">
        <v>311</v>
      </c>
      <c r="B22" s="218" t="s">
        <v>312</v>
      </c>
      <c r="C22" s="218"/>
      <c r="D22" s="218"/>
      <c r="E22" s="218"/>
      <c r="F22" s="218"/>
      <c r="G22" s="218"/>
      <c r="H22" s="218"/>
      <c r="I22" s="218"/>
      <c r="J22" s="218"/>
      <c r="K22" s="219">
        <v>0</v>
      </c>
      <c r="L22" s="219"/>
      <c r="M22" s="211">
        <f>K22/$K$38</f>
        <v>0</v>
      </c>
      <c r="N22" s="211"/>
      <c r="O22" s="220">
        <v>0.75</v>
      </c>
      <c r="P22" s="220"/>
      <c r="Q22" s="220">
        <f t="shared" ref="Q22:Q31" si="0">K22*O22</f>
        <v>0</v>
      </c>
      <c r="R22" s="220"/>
      <c r="AA22" s="374"/>
    </row>
    <row r="23" spans="1:27" ht="20.100000000000001" customHeight="1" x14ac:dyDescent="0.25">
      <c r="A23" s="61" t="s">
        <v>313</v>
      </c>
      <c r="B23" s="209" t="s">
        <v>314</v>
      </c>
      <c r="C23" s="209"/>
      <c r="D23" s="209"/>
      <c r="E23" s="209"/>
      <c r="F23" s="209"/>
      <c r="G23" s="209"/>
      <c r="H23" s="209"/>
      <c r="I23" s="209"/>
      <c r="J23" s="209"/>
      <c r="K23" s="210">
        <v>149</v>
      </c>
      <c r="L23" s="210"/>
      <c r="M23" s="250">
        <f t="shared" ref="M23:M36" si="1">K23/$K$38</f>
        <v>0.49666666666666665</v>
      </c>
      <c r="N23" s="250"/>
      <c r="O23" s="212">
        <v>1</v>
      </c>
      <c r="P23" s="212"/>
      <c r="Q23" s="212">
        <f t="shared" si="0"/>
        <v>149</v>
      </c>
      <c r="R23" s="212"/>
      <c r="AA23" s="374"/>
    </row>
    <row r="24" spans="1:27" ht="20.100000000000001" customHeight="1" x14ac:dyDescent="0.25">
      <c r="A24" s="61" t="s">
        <v>315</v>
      </c>
      <c r="B24" s="209" t="s">
        <v>316</v>
      </c>
      <c r="C24" s="209"/>
      <c r="D24" s="209"/>
      <c r="E24" s="209"/>
      <c r="F24" s="209"/>
      <c r="G24" s="209"/>
      <c r="H24" s="209"/>
      <c r="I24" s="209"/>
      <c r="J24" s="209"/>
      <c r="K24" s="210">
        <v>12</v>
      </c>
      <c r="L24" s="210"/>
      <c r="M24" s="250">
        <f t="shared" si="1"/>
        <v>0.04</v>
      </c>
      <c r="N24" s="250"/>
      <c r="O24" s="212">
        <v>1</v>
      </c>
      <c r="P24" s="212"/>
      <c r="Q24" s="212">
        <f t="shared" si="0"/>
        <v>12</v>
      </c>
      <c r="R24" s="212"/>
      <c r="AA24" s="374"/>
    </row>
    <row r="25" spans="1:27" ht="20.100000000000001" customHeight="1" x14ac:dyDescent="0.25">
      <c r="A25" s="61" t="s">
        <v>317</v>
      </c>
      <c r="B25" s="209" t="s">
        <v>318</v>
      </c>
      <c r="C25" s="209"/>
      <c r="D25" s="209"/>
      <c r="E25" s="209"/>
      <c r="F25" s="209"/>
      <c r="G25" s="209"/>
      <c r="H25" s="209"/>
      <c r="I25" s="209"/>
      <c r="J25" s="209"/>
      <c r="K25" s="210">
        <v>0</v>
      </c>
      <c r="L25" s="210"/>
      <c r="M25" s="250">
        <f t="shared" si="1"/>
        <v>0</v>
      </c>
      <c r="N25" s="250"/>
      <c r="O25" s="212">
        <v>0.9</v>
      </c>
      <c r="P25" s="212"/>
      <c r="Q25" s="212">
        <f t="shared" si="0"/>
        <v>0</v>
      </c>
      <c r="R25" s="212"/>
      <c r="AA25" s="374"/>
    </row>
    <row r="26" spans="1:27" ht="20.100000000000001" customHeight="1" x14ac:dyDescent="0.25">
      <c r="A26" s="61" t="s">
        <v>319</v>
      </c>
      <c r="B26" s="209" t="s">
        <v>320</v>
      </c>
      <c r="C26" s="209"/>
      <c r="D26" s="209"/>
      <c r="E26" s="209"/>
      <c r="F26" s="209"/>
      <c r="G26" s="209"/>
      <c r="H26" s="209"/>
      <c r="I26" s="209"/>
      <c r="J26" s="209"/>
      <c r="K26" s="210">
        <v>0</v>
      </c>
      <c r="L26" s="210"/>
      <c r="M26" s="250">
        <f t="shared" si="1"/>
        <v>0</v>
      </c>
      <c r="N26" s="250"/>
      <c r="O26" s="212">
        <v>0.6</v>
      </c>
      <c r="P26" s="212"/>
      <c r="Q26" s="212">
        <f t="shared" si="0"/>
        <v>0</v>
      </c>
      <c r="R26" s="212"/>
      <c r="AA26" s="374"/>
    </row>
    <row r="27" spans="1:27" ht="20.100000000000001" customHeight="1" x14ac:dyDescent="0.25">
      <c r="A27" s="61" t="s">
        <v>321</v>
      </c>
      <c r="B27" s="209" t="s">
        <v>322</v>
      </c>
      <c r="C27" s="209"/>
      <c r="D27" s="209"/>
      <c r="E27" s="209"/>
      <c r="F27" s="209"/>
      <c r="G27" s="209"/>
      <c r="H27" s="209"/>
      <c r="I27" s="209"/>
      <c r="J27" s="209"/>
      <c r="K27" s="210">
        <v>22</v>
      </c>
      <c r="L27" s="210"/>
      <c r="M27" s="250">
        <f t="shared" si="1"/>
        <v>7.3333333333333334E-2</v>
      </c>
      <c r="N27" s="250"/>
      <c r="O27" s="212">
        <v>1</v>
      </c>
      <c r="P27" s="212"/>
      <c r="Q27" s="212">
        <f t="shared" si="0"/>
        <v>22</v>
      </c>
      <c r="R27" s="212"/>
      <c r="AA27" s="374"/>
    </row>
    <row r="28" spans="1:27" ht="20.100000000000001" customHeight="1" x14ac:dyDescent="0.25">
      <c r="A28" s="61" t="s">
        <v>323</v>
      </c>
      <c r="B28" s="209" t="s">
        <v>324</v>
      </c>
      <c r="C28" s="209"/>
      <c r="D28" s="209"/>
      <c r="E28" s="209"/>
      <c r="F28" s="209"/>
      <c r="G28" s="209"/>
      <c r="H28" s="209"/>
      <c r="I28" s="209"/>
      <c r="J28" s="209"/>
      <c r="K28" s="210">
        <v>0</v>
      </c>
      <c r="L28" s="210"/>
      <c r="M28" s="250">
        <f t="shared" si="1"/>
        <v>0</v>
      </c>
      <c r="N28" s="250"/>
      <c r="O28" s="212">
        <v>0.6</v>
      </c>
      <c r="P28" s="212"/>
      <c r="Q28" s="212">
        <f t="shared" si="0"/>
        <v>0</v>
      </c>
      <c r="R28" s="212"/>
      <c r="AA28" s="374"/>
    </row>
    <row r="29" spans="1:27" ht="20.100000000000001" customHeight="1" x14ac:dyDescent="0.25">
      <c r="A29" s="61" t="s">
        <v>325</v>
      </c>
      <c r="B29" s="209" t="s">
        <v>326</v>
      </c>
      <c r="C29" s="209"/>
      <c r="D29" s="209"/>
      <c r="E29" s="209"/>
      <c r="F29" s="209"/>
      <c r="G29" s="209"/>
      <c r="H29" s="209"/>
      <c r="I29" s="209"/>
      <c r="J29" s="209"/>
      <c r="K29" s="210">
        <v>0</v>
      </c>
      <c r="L29" s="210"/>
      <c r="M29" s="250">
        <f t="shared" si="1"/>
        <v>0</v>
      </c>
      <c r="N29" s="250"/>
      <c r="O29" s="212">
        <v>0.1</v>
      </c>
      <c r="P29" s="212"/>
      <c r="Q29" s="212">
        <f t="shared" si="0"/>
        <v>0</v>
      </c>
      <c r="R29" s="212"/>
      <c r="AA29" s="374"/>
    </row>
    <row r="30" spans="1:27" ht="20.100000000000001" customHeight="1" x14ac:dyDescent="0.25">
      <c r="A30" s="61" t="s">
        <v>327</v>
      </c>
      <c r="B30" s="209" t="s">
        <v>328</v>
      </c>
      <c r="C30" s="209"/>
      <c r="D30" s="209"/>
      <c r="E30" s="209"/>
      <c r="F30" s="209"/>
      <c r="G30" s="209"/>
      <c r="H30" s="209"/>
      <c r="I30" s="209"/>
      <c r="J30" s="209"/>
      <c r="K30" s="210">
        <v>85</v>
      </c>
      <c r="L30" s="210"/>
      <c r="M30" s="250">
        <f t="shared" si="1"/>
        <v>0.28333333333333333</v>
      </c>
      <c r="N30" s="250"/>
      <c r="O30" s="212">
        <v>0</v>
      </c>
      <c r="P30" s="212"/>
      <c r="Q30" s="212">
        <f t="shared" si="0"/>
        <v>0</v>
      </c>
      <c r="R30" s="212"/>
      <c r="AA30" s="374"/>
    </row>
    <row r="31" spans="1:27" ht="20.100000000000001" customHeight="1" x14ac:dyDescent="0.25">
      <c r="A31" s="62" t="s">
        <v>329</v>
      </c>
      <c r="B31" s="209" t="s">
        <v>330</v>
      </c>
      <c r="C31" s="209"/>
      <c r="D31" s="209"/>
      <c r="E31" s="209"/>
      <c r="F31" s="209"/>
      <c r="G31" s="209"/>
      <c r="H31" s="209"/>
      <c r="I31" s="209"/>
      <c r="J31" s="209"/>
      <c r="K31" s="216">
        <v>12</v>
      </c>
      <c r="L31" s="216"/>
      <c r="M31" s="250">
        <f t="shared" si="1"/>
        <v>0.04</v>
      </c>
      <c r="N31" s="250"/>
      <c r="O31" s="216">
        <v>0.5</v>
      </c>
      <c r="P31" s="216"/>
      <c r="Q31" s="217">
        <f t="shared" si="0"/>
        <v>6</v>
      </c>
      <c r="R31" s="217"/>
      <c r="AA31" s="374"/>
    </row>
    <row r="32" spans="1:27" ht="20.100000000000001" customHeight="1" x14ac:dyDescent="0.25">
      <c r="A32" s="61" t="s">
        <v>331</v>
      </c>
      <c r="B32" s="209" t="s">
        <v>332</v>
      </c>
      <c r="C32" s="209"/>
      <c r="D32" s="209"/>
      <c r="E32" s="209"/>
      <c r="F32" s="209"/>
      <c r="G32" s="209"/>
      <c r="H32" s="209"/>
      <c r="I32" s="209"/>
      <c r="J32" s="209"/>
      <c r="K32" s="210">
        <v>0</v>
      </c>
      <c r="L32" s="210"/>
      <c r="M32" s="250">
        <f t="shared" si="1"/>
        <v>0</v>
      </c>
      <c r="N32" s="250"/>
      <c r="O32" s="212">
        <v>0.75</v>
      </c>
      <c r="P32" s="212"/>
      <c r="Q32" s="212">
        <f>K32*O32</f>
        <v>0</v>
      </c>
      <c r="R32" s="212"/>
      <c r="AA32" s="374"/>
    </row>
    <row r="33" spans="1:27" ht="20.100000000000001" customHeight="1" x14ac:dyDescent="0.25">
      <c r="A33" s="61" t="s">
        <v>333</v>
      </c>
      <c r="B33" s="209" t="s">
        <v>334</v>
      </c>
      <c r="C33" s="209"/>
      <c r="D33" s="209"/>
      <c r="E33" s="209"/>
      <c r="F33" s="209"/>
      <c r="G33" s="209"/>
      <c r="H33" s="209"/>
      <c r="I33" s="209"/>
      <c r="J33" s="209"/>
      <c r="K33" s="210">
        <v>0</v>
      </c>
      <c r="L33" s="210"/>
      <c r="M33" s="250">
        <f t="shared" si="1"/>
        <v>0</v>
      </c>
      <c r="N33" s="250"/>
      <c r="O33" s="212">
        <v>0.75</v>
      </c>
      <c r="P33" s="212"/>
      <c r="Q33" s="212">
        <f>K33*O33</f>
        <v>0</v>
      </c>
      <c r="R33" s="212"/>
      <c r="AA33" s="374"/>
    </row>
    <row r="34" spans="1:27" ht="20.100000000000001" customHeight="1" x14ac:dyDescent="0.25">
      <c r="A34" s="61" t="s">
        <v>335</v>
      </c>
      <c r="B34" s="209" t="s">
        <v>336</v>
      </c>
      <c r="C34" s="209"/>
      <c r="D34" s="209"/>
      <c r="E34" s="209"/>
      <c r="F34" s="209"/>
      <c r="G34" s="209"/>
      <c r="H34" s="209"/>
      <c r="I34" s="209"/>
      <c r="J34" s="209"/>
      <c r="K34" s="210">
        <v>0</v>
      </c>
      <c r="L34" s="210"/>
      <c r="M34" s="250">
        <f t="shared" si="1"/>
        <v>0</v>
      </c>
      <c r="N34" s="250"/>
      <c r="O34" s="212">
        <v>0.75</v>
      </c>
      <c r="P34" s="212"/>
      <c r="Q34" s="212">
        <f>K34*O34</f>
        <v>0</v>
      </c>
      <c r="R34" s="212"/>
      <c r="AA34" s="374"/>
    </row>
    <row r="35" spans="1:27" ht="20.100000000000001" customHeight="1" x14ac:dyDescent="0.25">
      <c r="A35" s="61" t="s">
        <v>337</v>
      </c>
      <c r="B35" s="209" t="s">
        <v>338</v>
      </c>
      <c r="C35" s="209"/>
      <c r="D35" s="209"/>
      <c r="E35" s="209"/>
      <c r="F35" s="209"/>
      <c r="G35" s="209"/>
      <c r="H35" s="209"/>
      <c r="I35" s="209"/>
      <c r="J35" s="209"/>
      <c r="K35" s="210">
        <v>0</v>
      </c>
      <c r="L35" s="210"/>
      <c r="M35" s="250">
        <f t="shared" si="1"/>
        <v>0</v>
      </c>
      <c r="N35" s="250"/>
      <c r="O35" s="212">
        <v>0.75</v>
      </c>
      <c r="P35" s="212"/>
      <c r="Q35" s="212">
        <f>K35*O35</f>
        <v>0</v>
      </c>
      <c r="R35" s="212"/>
      <c r="AA35" s="374"/>
    </row>
    <row r="36" spans="1:27" ht="20.100000000000001" customHeight="1" x14ac:dyDescent="0.25">
      <c r="A36" s="61" t="s">
        <v>339</v>
      </c>
      <c r="B36" s="209" t="s">
        <v>340</v>
      </c>
      <c r="C36" s="209"/>
      <c r="D36" s="209"/>
      <c r="E36" s="209"/>
      <c r="F36" s="209"/>
      <c r="G36" s="209"/>
      <c r="H36" s="209"/>
      <c r="I36" s="209"/>
      <c r="J36" s="209"/>
      <c r="K36" s="210">
        <v>20</v>
      </c>
      <c r="L36" s="210"/>
      <c r="M36" s="250">
        <f t="shared" si="1"/>
        <v>6.6666666666666666E-2</v>
      </c>
      <c r="N36" s="250"/>
      <c r="O36" s="212">
        <v>0.3</v>
      </c>
      <c r="P36" s="212"/>
      <c r="Q36" s="212">
        <f>K36*O36</f>
        <v>6</v>
      </c>
      <c r="R36" s="212"/>
      <c r="AA36" s="374"/>
    </row>
    <row r="37" spans="1:27" ht="20.100000000000001" customHeight="1" x14ac:dyDescent="0.25">
      <c r="A37" s="63"/>
      <c r="B37" s="8"/>
      <c r="C37" s="8"/>
      <c r="D37" s="8"/>
      <c r="E37" s="8"/>
      <c r="F37" s="8"/>
      <c r="G37" s="8"/>
      <c r="H37" s="8"/>
      <c r="I37" s="8"/>
      <c r="J37" s="8"/>
      <c r="K37" s="8"/>
      <c r="L37" s="8"/>
      <c r="M37" s="8"/>
      <c r="N37" s="8"/>
      <c r="O37" s="8"/>
      <c r="P37" s="8"/>
      <c r="Q37" s="64"/>
      <c r="R37" s="64"/>
      <c r="AA37" s="374"/>
    </row>
    <row r="38" spans="1:27" ht="20.100000000000001" customHeight="1" x14ac:dyDescent="0.25">
      <c r="A38" s="16"/>
      <c r="B38" s="213" t="s">
        <v>342</v>
      </c>
      <c r="C38" s="213"/>
      <c r="D38" s="213"/>
      <c r="E38" s="213"/>
      <c r="F38" s="213"/>
      <c r="G38" s="213"/>
      <c r="H38" s="213"/>
      <c r="I38" s="213"/>
      <c r="J38" s="213"/>
      <c r="K38" s="214">
        <f>SUM(K22:K36)</f>
        <v>300</v>
      </c>
      <c r="L38" s="214"/>
      <c r="M38" s="16"/>
      <c r="N38" s="213" t="s">
        <v>341</v>
      </c>
      <c r="O38" s="213"/>
      <c r="P38" s="213"/>
      <c r="Q38" s="215">
        <f>SUM(Q22:Q36)</f>
        <v>195</v>
      </c>
      <c r="R38" s="215"/>
      <c r="AA38" s="374"/>
    </row>
    <row r="39" spans="1:27" ht="20.100000000000001" customHeight="1" x14ac:dyDescent="0.25">
      <c r="A39" s="8"/>
      <c r="B39" s="8"/>
      <c r="C39" s="8"/>
      <c r="D39" s="8"/>
      <c r="E39" s="8"/>
      <c r="F39" s="8"/>
      <c r="G39" s="8"/>
      <c r="H39" s="8"/>
      <c r="I39" s="8"/>
      <c r="J39" s="8"/>
      <c r="K39" s="8"/>
      <c r="L39" s="12"/>
      <c r="M39" s="12"/>
      <c r="N39" s="12"/>
      <c r="O39" s="12"/>
      <c r="P39" s="12"/>
      <c r="Q39" s="12"/>
      <c r="R39" s="12"/>
      <c r="AA39" s="374"/>
    </row>
    <row r="40" spans="1:27" ht="20.100000000000001" customHeight="1" x14ac:dyDescent="0.25">
      <c r="A40" s="147" t="s">
        <v>251</v>
      </c>
      <c r="B40" s="147"/>
      <c r="C40" s="147"/>
      <c r="D40" s="147"/>
      <c r="E40" s="147"/>
      <c r="F40" s="147"/>
      <c r="G40" s="147"/>
      <c r="H40" s="147"/>
      <c r="I40" s="147"/>
      <c r="J40" s="147"/>
      <c r="K40" s="147"/>
      <c r="L40" s="224">
        <f>L13</f>
        <v>2545.33</v>
      </c>
      <c r="M40" s="224"/>
      <c r="N40" s="224"/>
      <c r="O40" s="224"/>
      <c r="P40" s="224"/>
      <c r="Q40" s="224"/>
      <c r="R40" s="224"/>
      <c r="AA40" s="374"/>
    </row>
    <row r="41" spans="1:27" ht="20.100000000000001" customHeight="1" x14ac:dyDescent="0.25">
      <c r="A41" s="147" t="s">
        <v>252</v>
      </c>
      <c r="B41" s="147"/>
      <c r="C41" s="147"/>
      <c r="D41" s="147"/>
      <c r="E41" s="147"/>
      <c r="F41" s="147"/>
      <c r="G41" s="147"/>
      <c r="H41" s="147"/>
      <c r="I41" s="147"/>
      <c r="J41" s="147"/>
      <c r="K41" s="147"/>
      <c r="L41" s="155">
        <f>Q38</f>
        <v>195</v>
      </c>
      <c r="M41" s="155"/>
      <c r="N41" s="155"/>
      <c r="O41" s="155"/>
      <c r="P41" s="155"/>
      <c r="Q41" s="155"/>
      <c r="R41" s="155"/>
      <c r="T41" s="357"/>
      <c r="U41" s="357"/>
      <c r="AA41" s="374"/>
    </row>
    <row r="42" spans="1:27" ht="20.100000000000001" customHeight="1" x14ac:dyDescent="0.25">
      <c r="A42" s="147" t="s">
        <v>253</v>
      </c>
      <c r="B42" s="147"/>
      <c r="C42" s="147"/>
      <c r="D42" s="147"/>
      <c r="E42" s="147"/>
      <c r="F42" s="147"/>
      <c r="G42" s="147"/>
      <c r="H42" s="147"/>
      <c r="I42" s="147"/>
      <c r="J42" s="147"/>
      <c r="K42" s="147"/>
      <c r="L42" s="224">
        <f>L40*L41</f>
        <v>496339.35</v>
      </c>
      <c r="M42" s="224"/>
      <c r="N42" s="224"/>
      <c r="O42" s="224"/>
      <c r="P42" s="224"/>
      <c r="Q42" s="224"/>
      <c r="R42" s="224"/>
      <c r="T42" s="357"/>
      <c r="U42" s="357"/>
      <c r="AA42" s="374"/>
    </row>
    <row r="43" spans="1:27" ht="20.100000000000001" customHeight="1" x14ac:dyDescent="0.25">
      <c r="A43" s="8"/>
      <c r="B43" s="8"/>
      <c r="C43" s="8"/>
      <c r="D43" s="8"/>
      <c r="E43" s="8"/>
      <c r="F43" s="8"/>
      <c r="G43" s="8"/>
      <c r="H43" s="8"/>
      <c r="I43" s="8"/>
      <c r="J43" s="8"/>
      <c r="K43" s="8"/>
      <c r="L43" s="8"/>
      <c r="M43" s="8"/>
      <c r="N43" s="8"/>
      <c r="O43" s="8"/>
      <c r="P43" s="8"/>
      <c r="Q43" s="8"/>
      <c r="R43" s="8"/>
      <c r="T43" s="357"/>
      <c r="U43" s="357"/>
      <c r="AA43" s="374"/>
    </row>
    <row r="44" spans="1:27" ht="20.100000000000001" customHeight="1" x14ac:dyDescent="0.25">
      <c r="A44" s="199" t="s">
        <v>254</v>
      </c>
      <c r="B44" s="199"/>
      <c r="C44" s="199"/>
      <c r="D44" s="199"/>
      <c r="E44" s="199"/>
      <c r="F44" s="199"/>
      <c r="G44" s="199"/>
      <c r="H44" s="199"/>
      <c r="I44" s="199"/>
      <c r="J44" s="199"/>
      <c r="K44" s="199"/>
      <c r="L44" s="199"/>
      <c r="M44" s="199"/>
      <c r="N44" s="199"/>
      <c r="O44" s="199"/>
      <c r="P44" s="199"/>
      <c r="Q44" s="199"/>
      <c r="R44" s="199"/>
      <c r="T44" s="357"/>
      <c r="U44" s="357"/>
      <c r="AA44" s="374"/>
    </row>
    <row r="45" spans="1:27" ht="20.100000000000001" customHeight="1" x14ac:dyDescent="0.25">
      <c r="A45" s="8"/>
      <c r="B45" s="8"/>
      <c r="C45" s="8"/>
      <c r="D45" s="8"/>
      <c r="E45" s="8"/>
      <c r="F45" s="8"/>
      <c r="G45" s="8"/>
      <c r="H45" s="8"/>
      <c r="I45" s="8"/>
      <c r="J45" s="8"/>
      <c r="K45" s="8"/>
      <c r="L45" s="8"/>
      <c r="M45" s="8"/>
      <c r="N45" s="8"/>
      <c r="O45" s="8"/>
      <c r="P45" s="8"/>
      <c r="Q45" s="8"/>
      <c r="R45" s="8"/>
      <c r="T45" s="357"/>
      <c r="U45" s="357"/>
      <c r="AA45" s="374"/>
    </row>
    <row r="46" spans="1:27" ht="20.100000000000001" customHeight="1" x14ac:dyDescent="0.25">
      <c r="A46" s="147" t="s">
        <v>255</v>
      </c>
      <c r="B46" s="147"/>
      <c r="C46" s="147"/>
      <c r="D46" s="147"/>
      <c r="E46" s="207">
        <v>25</v>
      </c>
      <c r="F46" s="207"/>
      <c r="G46" s="207"/>
      <c r="H46" s="207"/>
      <c r="I46" s="8"/>
      <c r="J46" s="8"/>
      <c r="K46" s="8"/>
      <c r="L46" s="8"/>
      <c r="M46" s="8"/>
      <c r="N46" s="8"/>
      <c r="O46" s="8"/>
      <c r="P46" s="8"/>
      <c r="Q46" s="8"/>
      <c r="R46" s="8"/>
      <c r="AA46" s="374"/>
    </row>
    <row r="47" spans="1:27" ht="20.100000000000001" customHeight="1" x14ac:dyDescent="0.25">
      <c r="A47" s="147" t="s">
        <v>256</v>
      </c>
      <c r="B47" s="147"/>
      <c r="C47" s="147"/>
      <c r="D47" s="147"/>
      <c r="E47" s="172">
        <v>70</v>
      </c>
      <c r="F47" s="172"/>
      <c r="G47" s="172"/>
      <c r="H47" s="172"/>
      <c r="I47" s="8"/>
      <c r="J47" s="8"/>
      <c r="K47" s="8"/>
      <c r="L47" s="8"/>
      <c r="M47" s="8"/>
      <c r="N47" s="8"/>
      <c r="O47" s="8"/>
      <c r="P47" s="8"/>
      <c r="Q47" s="8"/>
      <c r="R47" s="8"/>
      <c r="AA47" s="374"/>
    </row>
    <row r="48" spans="1:27" ht="20.100000000000001" customHeight="1" x14ac:dyDescent="0.25">
      <c r="A48" s="149" t="s">
        <v>257</v>
      </c>
      <c r="B48" s="149"/>
      <c r="C48" s="149"/>
      <c r="D48" s="149"/>
      <c r="E48" s="208">
        <f>E46/E47</f>
        <v>0.35714285714285715</v>
      </c>
      <c r="F48" s="208"/>
      <c r="G48" s="208"/>
      <c r="H48" s="208"/>
      <c r="I48" s="8"/>
      <c r="J48" s="8"/>
      <c r="K48" s="8"/>
      <c r="L48" s="8"/>
      <c r="M48" s="8"/>
      <c r="N48" s="8"/>
      <c r="O48" s="8"/>
      <c r="P48" s="8"/>
      <c r="Q48" s="8"/>
      <c r="R48" s="8"/>
      <c r="AA48" s="374"/>
    </row>
    <row r="49" spans="1:27" ht="20.100000000000001" customHeight="1" x14ac:dyDescent="0.25">
      <c r="A49" s="8"/>
      <c r="B49" s="8"/>
      <c r="C49" s="8"/>
      <c r="D49" s="8"/>
      <c r="E49" s="8"/>
      <c r="F49" s="8"/>
      <c r="G49" s="8"/>
      <c r="H49" s="8"/>
      <c r="I49" s="8"/>
      <c r="J49" s="8"/>
      <c r="K49" s="8"/>
      <c r="L49" s="8"/>
      <c r="M49" s="8"/>
      <c r="N49" s="8"/>
      <c r="O49" s="8"/>
      <c r="P49" s="8"/>
      <c r="Q49" s="8"/>
      <c r="R49" s="8"/>
      <c r="AA49" s="374"/>
    </row>
    <row r="50" spans="1:27" ht="20.100000000000001" customHeight="1" x14ac:dyDescent="0.25">
      <c r="A50" s="158" t="s">
        <v>343</v>
      </c>
      <c r="B50" s="158"/>
      <c r="C50" s="158"/>
      <c r="D50" s="158"/>
      <c r="E50" s="158"/>
      <c r="F50" s="158"/>
      <c r="G50" s="158"/>
      <c r="H50" s="158"/>
      <c r="I50" s="158"/>
      <c r="J50" s="158"/>
      <c r="K50" s="158"/>
      <c r="L50" s="158"/>
      <c r="M50" s="158"/>
      <c r="N50" s="158"/>
      <c r="O50" s="158"/>
      <c r="P50" s="158"/>
      <c r="Q50" s="158"/>
      <c r="R50" s="158"/>
      <c r="S50" s="387"/>
      <c r="T50" s="387"/>
      <c r="AA50" s="374"/>
    </row>
    <row r="51" spans="1:27" ht="20.100000000000001" customHeight="1" x14ac:dyDescent="0.25">
      <c r="A51" s="158"/>
      <c r="B51" s="158"/>
      <c r="C51" s="158"/>
      <c r="D51" s="158"/>
      <c r="E51" s="158"/>
      <c r="F51" s="158"/>
      <c r="G51" s="158"/>
      <c r="H51" s="158"/>
      <c r="I51" s="158"/>
      <c r="J51" s="158"/>
      <c r="K51" s="158"/>
      <c r="L51" s="158"/>
      <c r="M51" s="158"/>
      <c r="N51" s="158"/>
      <c r="O51" s="158"/>
      <c r="P51" s="158"/>
      <c r="Q51" s="158"/>
      <c r="R51" s="158"/>
      <c r="AA51" s="374"/>
    </row>
    <row r="52" spans="1:27" ht="20.100000000000001" customHeight="1" x14ac:dyDescent="0.25">
      <c r="A52" s="45"/>
      <c r="B52" s="45"/>
      <c r="C52" s="45"/>
      <c r="D52" s="45"/>
      <c r="E52" s="45"/>
      <c r="F52" s="45"/>
      <c r="G52" s="45"/>
      <c r="H52" s="45"/>
      <c r="I52" s="45"/>
      <c r="J52" s="45"/>
      <c r="K52" s="45"/>
      <c r="L52" s="45"/>
      <c r="M52" s="45"/>
      <c r="N52" s="45"/>
      <c r="O52" s="45"/>
      <c r="P52" s="45"/>
      <c r="Q52" s="45"/>
      <c r="R52" s="45"/>
      <c r="AA52" s="374"/>
    </row>
    <row r="53" spans="1:27" ht="20.100000000000001" customHeight="1" x14ac:dyDescent="0.25">
      <c r="A53" s="166" t="s">
        <v>5</v>
      </c>
      <c r="B53" s="166"/>
      <c r="C53" s="166" t="s">
        <v>344</v>
      </c>
      <c r="D53" s="166"/>
      <c r="E53" s="166"/>
      <c r="F53" s="166"/>
      <c r="G53" s="166"/>
      <c r="H53" s="166"/>
      <c r="I53" s="166"/>
      <c r="J53" s="166"/>
      <c r="K53" s="166"/>
      <c r="L53" s="166"/>
      <c r="M53" s="166"/>
      <c r="N53" s="166"/>
      <c r="O53" s="166"/>
      <c r="P53" s="166" t="s">
        <v>345</v>
      </c>
      <c r="Q53" s="166"/>
      <c r="R53" s="166"/>
      <c r="S53" s="357"/>
      <c r="T53" s="357"/>
      <c r="AA53" s="374"/>
    </row>
    <row r="54" spans="1:27" ht="20.100000000000001" customHeight="1" x14ac:dyDescent="0.25">
      <c r="A54" s="253">
        <v>1</v>
      </c>
      <c r="B54" s="253"/>
      <c r="C54" s="254" t="s">
        <v>346</v>
      </c>
      <c r="D54" s="254"/>
      <c r="E54" s="254"/>
      <c r="F54" s="254"/>
      <c r="G54" s="254"/>
      <c r="H54" s="254"/>
      <c r="I54" s="254"/>
      <c r="J54" s="254"/>
      <c r="K54" s="254"/>
      <c r="L54" s="254"/>
      <c r="M54" s="254"/>
      <c r="N54" s="254"/>
      <c r="O54" s="254"/>
      <c r="P54" s="255">
        <v>0.04</v>
      </c>
      <c r="Q54" s="255"/>
      <c r="R54" s="255"/>
      <c r="S54" s="357"/>
      <c r="T54" s="357"/>
      <c r="AA54" s="374"/>
    </row>
    <row r="55" spans="1:27" ht="20.100000000000001" customHeight="1" x14ac:dyDescent="0.25">
      <c r="A55" s="228">
        <v>2</v>
      </c>
      <c r="B55" s="228"/>
      <c r="C55" s="229" t="s">
        <v>347</v>
      </c>
      <c r="D55" s="229"/>
      <c r="E55" s="229"/>
      <c r="F55" s="229"/>
      <c r="G55" s="229"/>
      <c r="H55" s="229"/>
      <c r="I55" s="229"/>
      <c r="J55" s="229"/>
      <c r="K55" s="229"/>
      <c r="L55" s="229"/>
      <c r="M55" s="229"/>
      <c r="N55" s="229"/>
      <c r="O55" s="229"/>
      <c r="P55" s="251">
        <v>7.0000000000000001E-3</v>
      </c>
      <c r="Q55" s="251"/>
      <c r="R55" s="251"/>
      <c r="S55" s="357"/>
      <c r="T55" s="357"/>
      <c r="AA55" s="374"/>
    </row>
    <row r="56" spans="1:27" ht="20.100000000000001" customHeight="1" x14ac:dyDescent="0.25">
      <c r="A56" s="228">
        <v>3</v>
      </c>
      <c r="B56" s="228"/>
      <c r="C56" s="229" t="s">
        <v>348</v>
      </c>
      <c r="D56" s="229"/>
      <c r="E56" s="229"/>
      <c r="F56" s="229"/>
      <c r="G56" s="229"/>
      <c r="H56" s="229"/>
      <c r="I56" s="229"/>
      <c r="J56" s="229"/>
      <c r="K56" s="229"/>
      <c r="L56" s="229"/>
      <c r="M56" s="229"/>
      <c r="N56" s="229"/>
      <c r="O56" s="229"/>
      <c r="P56" s="251">
        <v>0.15</v>
      </c>
      <c r="Q56" s="251"/>
      <c r="R56" s="251"/>
      <c r="S56" s="357"/>
      <c r="T56" s="357"/>
      <c r="AA56" s="374"/>
    </row>
    <row r="57" spans="1:27" ht="20.100000000000001" customHeight="1" x14ac:dyDescent="0.25">
      <c r="A57" s="228">
        <v>4</v>
      </c>
      <c r="B57" s="228"/>
      <c r="C57" s="229" t="s">
        <v>349</v>
      </c>
      <c r="D57" s="229"/>
      <c r="E57" s="229"/>
      <c r="F57" s="229"/>
      <c r="G57" s="229"/>
      <c r="H57" s="229"/>
      <c r="I57" s="229"/>
      <c r="J57" s="229"/>
      <c r="K57" s="229"/>
      <c r="L57" s="229"/>
      <c r="M57" s="229"/>
      <c r="N57" s="229"/>
      <c r="O57" s="229"/>
      <c r="P57" s="251">
        <v>0.1</v>
      </c>
      <c r="Q57" s="251"/>
      <c r="R57" s="251"/>
      <c r="S57" s="357"/>
      <c r="T57" s="357"/>
      <c r="AA57" s="374"/>
    </row>
    <row r="58" spans="1:27" ht="20.100000000000001" customHeight="1" x14ac:dyDescent="0.25">
      <c r="A58" s="228">
        <v>5</v>
      </c>
      <c r="B58" s="228"/>
      <c r="C58" s="229" t="s">
        <v>350</v>
      </c>
      <c r="D58" s="229"/>
      <c r="E58" s="229"/>
      <c r="F58" s="229"/>
      <c r="G58" s="229"/>
      <c r="H58" s="229"/>
      <c r="I58" s="229"/>
      <c r="J58" s="229"/>
      <c r="K58" s="229"/>
      <c r="L58" s="229"/>
      <c r="M58" s="229"/>
      <c r="N58" s="229"/>
      <c r="O58" s="229"/>
      <c r="P58" s="251">
        <v>7.4999999999999997E-2</v>
      </c>
      <c r="Q58" s="251"/>
      <c r="R58" s="251"/>
      <c r="S58" s="357"/>
      <c r="T58" s="357"/>
      <c r="AA58" s="374"/>
    </row>
    <row r="59" spans="1:27" ht="20.100000000000001" customHeight="1" x14ac:dyDescent="0.25">
      <c r="A59" s="228">
        <v>6</v>
      </c>
      <c r="B59" s="228"/>
      <c r="C59" s="229" t="s">
        <v>351</v>
      </c>
      <c r="D59" s="229"/>
      <c r="E59" s="229"/>
      <c r="F59" s="229"/>
      <c r="G59" s="229"/>
      <c r="H59" s="229"/>
      <c r="I59" s="229"/>
      <c r="J59" s="229"/>
      <c r="K59" s="229"/>
      <c r="L59" s="229"/>
      <c r="M59" s="229"/>
      <c r="N59" s="229"/>
      <c r="O59" s="229"/>
      <c r="P59" s="251">
        <v>0.04</v>
      </c>
      <c r="Q59" s="251"/>
      <c r="R59" s="251"/>
      <c r="S59" s="357"/>
      <c r="T59" s="357"/>
      <c r="AA59" s="374"/>
    </row>
    <row r="60" spans="1:27" ht="20.100000000000001" customHeight="1" x14ac:dyDescent="0.25">
      <c r="A60" s="228">
        <v>7</v>
      </c>
      <c r="B60" s="228"/>
      <c r="C60" s="229" t="s">
        <v>352</v>
      </c>
      <c r="D60" s="229"/>
      <c r="E60" s="229"/>
      <c r="F60" s="229"/>
      <c r="G60" s="229"/>
      <c r="H60" s="229"/>
      <c r="I60" s="229"/>
      <c r="J60" s="229"/>
      <c r="K60" s="229"/>
      <c r="L60" s="229"/>
      <c r="M60" s="229"/>
      <c r="N60" s="229"/>
      <c r="O60" s="229"/>
      <c r="P60" s="251">
        <v>0.12</v>
      </c>
      <c r="Q60" s="251"/>
      <c r="R60" s="251"/>
      <c r="S60" s="357"/>
      <c r="T60" s="357"/>
      <c r="AA60" s="374"/>
    </row>
    <row r="61" spans="1:27" ht="20.100000000000001" customHeight="1" x14ac:dyDescent="0.25">
      <c r="A61" s="235">
        <v>8</v>
      </c>
      <c r="B61" s="235"/>
      <c r="C61" s="236" t="s">
        <v>353</v>
      </c>
      <c r="D61" s="236"/>
      <c r="E61" s="236"/>
      <c r="F61" s="236"/>
      <c r="G61" s="236"/>
      <c r="H61" s="236"/>
      <c r="I61" s="236"/>
      <c r="J61" s="236"/>
      <c r="K61" s="236"/>
      <c r="L61" s="236"/>
      <c r="M61" s="236"/>
      <c r="N61" s="236"/>
      <c r="O61" s="236"/>
      <c r="P61" s="252">
        <v>0.08</v>
      </c>
      <c r="Q61" s="252"/>
      <c r="R61" s="252"/>
      <c r="S61" s="357"/>
      <c r="T61" s="357"/>
      <c r="AA61" s="374"/>
    </row>
    <row r="62" spans="1:27" ht="20.100000000000001" customHeight="1" x14ac:dyDescent="0.25">
      <c r="A62" s="228">
        <v>9</v>
      </c>
      <c r="B62" s="228"/>
      <c r="C62" s="229" t="s">
        <v>354</v>
      </c>
      <c r="D62" s="229"/>
      <c r="E62" s="229"/>
      <c r="F62" s="229"/>
      <c r="G62" s="229"/>
      <c r="H62" s="229"/>
      <c r="I62" s="229"/>
      <c r="J62" s="229"/>
      <c r="K62" s="229"/>
      <c r="L62" s="229"/>
      <c r="M62" s="229"/>
      <c r="N62" s="229"/>
      <c r="O62" s="229"/>
      <c r="P62" s="251">
        <v>7.0000000000000007E-2</v>
      </c>
      <c r="Q62" s="251"/>
      <c r="R62" s="251"/>
      <c r="S62" s="357"/>
      <c r="T62" s="357"/>
      <c r="AA62" s="374"/>
    </row>
    <row r="63" spans="1:27" ht="20.100000000000001" customHeight="1" x14ac:dyDescent="0.25">
      <c r="A63" s="228">
        <v>10</v>
      </c>
      <c r="B63" s="228"/>
      <c r="C63" s="229" t="s">
        <v>355</v>
      </c>
      <c r="D63" s="229"/>
      <c r="E63" s="229"/>
      <c r="F63" s="229"/>
      <c r="G63" s="229"/>
      <c r="H63" s="229"/>
      <c r="I63" s="229"/>
      <c r="J63" s="229"/>
      <c r="K63" s="229"/>
      <c r="L63" s="229"/>
      <c r="M63" s="229"/>
      <c r="N63" s="229"/>
      <c r="O63" s="229"/>
      <c r="P63" s="251">
        <v>0.03</v>
      </c>
      <c r="Q63" s="251"/>
      <c r="R63" s="251"/>
      <c r="S63" s="357"/>
      <c r="T63" s="357"/>
      <c r="AA63" s="374"/>
    </row>
    <row r="64" spans="1:27" ht="20.100000000000001" customHeight="1" x14ac:dyDescent="0.25">
      <c r="A64" s="228">
        <v>11</v>
      </c>
      <c r="B64" s="228"/>
      <c r="C64" s="229" t="s">
        <v>356</v>
      </c>
      <c r="D64" s="229"/>
      <c r="E64" s="229"/>
      <c r="F64" s="229"/>
      <c r="G64" s="229"/>
      <c r="H64" s="229"/>
      <c r="I64" s="229"/>
      <c r="J64" s="229"/>
      <c r="K64" s="229"/>
      <c r="L64" s="229"/>
      <c r="M64" s="229"/>
      <c r="N64" s="229"/>
      <c r="O64" s="229"/>
      <c r="P64" s="251">
        <v>4.4999999999999998E-2</v>
      </c>
      <c r="Q64" s="251"/>
      <c r="R64" s="251"/>
      <c r="S64" s="357"/>
      <c r="T64" s="357"/>
      <c r="AA64" s="374"/>
    </row>
    <row r="65" spans="1:27" ht="20.100000000000001" customHeight="1" x14ac:dyDescent="0.25">
      <c r="A65" s="228">
        <v>12</v>
      </c>
      <c r="B65" s="228"/>
      <c r="C65" s="229" t="s">
        <v>357</v>
      </c>
      <c r="D65" s="229"/>
      <c r="E65" s="229"/>
      <c r="F65" s="229"/>
      <c r="G65" s="229"/>
      <c r="H65" s="229"/>
      <c r="I65" s="229"/>
      <c r="J65" s="229"/>
      <c r="K65" s="229"/>
      <c r="L65" s="229"/>
      <c r="M65" s="229"/>
      <c r="N65" s="229"/>
      <c r="O65" s="229"/>
      <c r="P65" s="251">
        <v>0.01</v>
      </c>
      <c r="Q65" s="251"/>
      <c r="R65" s="251"/>
      <c r="S65" s="357"/>
      <c r="T65" s="357"/>
      <c r="AA65" s="374"/>
    </row>
    <row r="66" spans="1:27" ht="20.100000000000001" customHeight="1" x14ac:dyDescent="0.25">
      <c r="A66" s="228">
        <v>13</v>
      </c>
      <c r="B66" s="228"/>
      <c r="C66" s="229" t="s">
        <v>358</v>
      </c>
      <c r="D66" s="229"/>
      <c r="E66" s="229"/>
      <c r="F66" s="229"/>
      <c r="G66" s="229"/>
      <c r="H66" s="229"/>
      <c r="I66" s="229"/>
      <c r="J66" s="229"/>
      <c r="K66" s="229"/>
      <c r="L66" s="229"/>
      <c r="M66" s="229"/>
      <c r="N66" s="229"/>
      <c r="O66" s="229"/>
      <c r="P66" s="251">
        <v>7.0000000000000007E-2</v>
      </c>
      <c r="Q66" s="251"/>
      <c r="R66" s="251"/>
      <c r="S66" s="357"/>
      <c r="T66" s="357"/>
      <c r="AA66" s="374"/>
    </row>
    <row r="67" spans="1:27" ht="20.100000000000001" customHeight="1" x14ac:dyDescent="0.25">
      <c r="A67" s="228">
        <v>14</v>
      </c>
      <c r="B67" s="228"/>
      <c r="C67" s="229" t="s">
        <v>359</v>
      </c>
      <c r="D67" s="229"/>
      <c r="E67" s="229"/>
      <c r="F67" s="229"/>
      <c r="G67" s="229"/>
      <c r="H67" s="229"/>
      <c r="I67" s="229"/>
      <c r="J67" s="229"/>
      <c r="K67" s="229"/>
      <c r="L67" s="229"/>
      <c r="M67" s="229"/>
      <c r="N67" s="229"/>
      <c r="O67" s="229"/>
      <c r="P67" s="251">
        <v>1.4999999999999999E-2</v>
      </c>
      <c r="Q67" s="251"/>
      <c r="R67" s="251"/>
      <c r="S67" s="357"/>
      <c r="T67" s="357"/>
      <c r="AA67" s="374"/>
    </row>
    <row r="68" spans="1:27" ht="20.100000000000001" customHeight="1" x14ac:dyDescent="0.25">
      <c r="A68" s="228">
        <v>15</v>
      </c>
      <c r="B68" s="228"/>
      <c r="C68" s="229" t="s">
        <v>360</v>
      </c>
      <c r="D68" s="229"/>
      <c r="E68" s="229"/>
      <c r="F68" s="229"/>
      <c r="G68" s="229"/>
      <c r="H68" s="229"/>
      <c r="I68" s="229"/>
      <c r="J68" s="229"/>
      <c r="K68" s="229"/>
      <c r="L68" s="229"/>
      <c r="M68" s="229"/>
      <c r="N68" s="229"/>
      <c r="O68" s="229"/>
      <c r="P68" s="251">
        <v>3.3000000000000002E-2</v>
      </c>
      <c r="Q68" s="251"/>
      <c r="R68" s="251"/>
      <c r="S68" s="357"/>
      <c r="T68" s="357"/>
      <c r="AA68" s="374"/>
    </row>
    <row r="69" spans="1:27" ht="20.100000000000001" customHeight="1" x14ac:dyDescent="0.25">
      <c r="A69" s="228">
        <v>16</v>
      </c>
      <c r="B69" s="228"/>
      <c r="C69" s="229" t="s">
        <v>361</v>
      </c>
      <c r="D69" s="229"/>
      <c r="E69" s="229"/>
      <c r="F69" s="229"/>
      <c r="G69" s="229"/>
      <c r="H69" s="229"/>
      <c r="I69" s="229"/>
      <c r="J69" s="229"/>
      <c r="K69" s="229"/>
      <c r="L69" s="229"/>
      <c r="M69" s="229"/>
      <c r="N69" s="229"/>
      <c r="O69" s="229"/>
      <c r="P69" s="251">
        <v>1.7000000000000001E-2</v>
      </c>
      <c r="Q69" s="251"/>
      <c r="R69" s="251"/>
      <c r="S69" s="357"/>
      <c r="T69" s="357"/>
      <c r="AA69" s="374"/>
    </row>
    <row r="70" spans="1:27" ht="20.100000000000001" customHeight="1" x14ac:dyDescent="0.25">
      <c r="A70" s="228">
        <v>17</v>
      </c>
      <c r="B70" s="228"/>
      <c r="C70" s="229" t="s">
        <v>362</v>
      </c>
      <c r="D70" s="229"/>
      <c r="E70" s="229"/>
      <c r="F70" s="229"/>
      <c r="G70" s="229"/>
      <c r="H70" s="229"/>
      <c r="I70" s="229"/>
      <c r="J70" s="229"/>
      <c r="K70" s="229"/>
      <c r="L70" s="229"/>
      <c r="M70" s="229"/>
      <c r="N70" s="229"/>
      <c r="O70" s="229"/>
      <c r="P70" s="251">
        <v>1.4999999999999999E-2</v>
      </c>
      <c r="Q70" s="251"/>
      <c r="R70" s="251"/>
      <c r="S70" s="357"/>
      <c r="T70" s="357"/>
      <c r="AA70" s="374"/>
    </row>
    <row r="71" spans="1:27" ht="20.100000000000001" customHeight="1" x14ac:dyDescent="0.25">
      <c r="A71" s="249" t="s">
        <v>860</v>
      </c>
      <c r="B71" s="249"/>
      <c r="C71" s="249"/>
      <c r="D71" s="249"/>
      <c r="E71" s="249"/>
      <c r="F71" s="249"/>
      <c r="G71" s="249"/>
      <c r="H71" s="249"/>
      <c r="I71" s="249"/>
      <c r="J71" s="249"/>
      <c r="K71" s="249"/>
      <c r="L71" s="249"/>
      <c r="M71" s="249"/>
      <c r="N71" s="249"/>
      <c r="O71" s="249"/>
      <c r="P71" s="249"/>
      <c r="Q71" s="249"/>
      <c r="R71" s="249"/>
      <c r="AA71" s="374"/>
    </row>
    <row r="72" spans="1:27" ht="20.100000000000001" customHeight="1" x14ac:dyDescent="0.25">
      <c r="A72" s="8"/>
      <c r="B72" s="8"/>
      <c r="C72" s="8"/>
      <c r="D72" s="8"/>
      <c r="E72" s="8"/>
      <c r="F72" s="8"/>
      <c r="G72" s="8"/>
      <c r="H72" s="8"/>
      <c r="I72" s="8"/>
      <c r="J72" s="8"/>
      <c r="K72" s="8"/>
      <c r="L72" s="8"/>
      <c r="M72" s="8"/>
      <c r="N72" s="8"/>
      <c r="O72" s="8"/>
      <c r="P72" s="8"/>
      <c r="Q72" s="8"/>
      <c r="R72" s="8"/>
      <c r="AA72" s="374"/>
    </row>
    <row r="73" spans="1:27" ht="20.100000000000001" customHeight="1" x14ac:dyDescent="0.25">
      <c r="A73" s="166" t="s">
        <v>5</v>
      </c>
      <c r="B73" s="166"/>
      <c r="C73" s="166" t="s">
        <v>345</v>
      </c>
      <c r="D73" s="166"/>
      <c r="E73" s="166" t="s">
        <v>123</v>
      </c>
      <c r="F73" s="166"/>
      <c r="G73" s="166" t="s">
        <v>64</v>
      </c>
      <c r="H73" s="166"/>
      <c r="I73" s="166"/>
      <c r="J73" s="166"/>
      <c r="K73" s="166"/>
      <c r="L73" s="166"/>
      <c r="M73" s="166" t="s">
        <v>363</v>
      </c>
      <c r="N73" s="166"/>
      <c r="O73" s="166"/>
      <c r="P73" s="166" t="s">
        <v>364</v>
      </c>
      <c r="Q73" s="166"/>
      <c r="R73" s="166"/>
      <c r="AA73" s="374"/>
    </row>
    <row r="74" spans="1:27" ht="20.100000000000001" customHeight="1" x14ac:dyDescent="0.25">
      <c r="A74" s="166"/>
      <c r="B74" s="166"/>
      <c r="C74" s="166"/>
      <c r="D74" s="166"/>
      <c r="E74" s="166"/>
      <c r="F74" s="166"/>
      <c r="G74" s="166"/>
      <c r="H74" s="166"/>
      <c r="I74" s="166"/>
      <c r="J74" s="166"/>
      <c r="K74" s="166"/>
      <c r="L74" s="166"/>
      <c r="M74" s="166"/>
      <c r="N74" s="166"/>
      <c r="O74" s="166"/>
      <c r="P74" s="166"/>
      <c r="Q74" s="166"/>
      <c r="R74" s="166"/>
      <c r="V74" s="356" t="s">
        <v>127</v>
      </c>
      <c r="W74" s="357" t="s">
        <v>286</v>
      </c>
      <c r="X74" s="357">
        <v>0</v>
      </c>
      <c r="AA74" s="374"/>
    </row>
    <row r="75" spans="1:27" ht="20.100000000000001" customHeight="1" x14ac:dyDescent="0.25">
      <c r="A75" s="225">
        <v>1</v>
      </c>
      <c r="B75" s="225"/>
      <c r="C75" s="239">
        <f t="shared" ref="C75:C91" si="2">P54</f>
        <v>0.04</v>
      </c>
      <c r="D75" s="239"/>
      <c r="E75" s="240" t="s">
        <v>132</v>
      </c>
      <c r="F75" s="240"/>
      <c r="G75" s="153" t="str">
        <f>VLOOKUP(E75,$V$74:$X$82,2,0)</f>
        <v>regular</v>
      </c>
      <c r="H75" s="153"/>
      <c r="I75" s="153"/>
      <c r="J75" s="153"/>
      <c r="K75" s="153"/>
      <c r="L75" s="153"/>
      <c r="M75" s="241">
        <f>VLOOKUP(E75,$V$74:$X$82,3,0)</f>
        <v>2.52</v>
      </c>
      <c r="N75" s="241"/>
      <c r="O75" s="241"/>
      <c r="P75" s="242">
        <f t="shared" ref="P75:P91" si="3">C75*M75</f>
        <v>0.1008</v>
      </c>
      <c r="Q75" s="242"/>
      <c r="R75" s="242"/>
      <c r="V75" s="356" t="s">
        <v>129</v>
      </c>
      <c r="W75" s="357" t="s">
        <v>287</v>
      </c>
      <c r="X75" s="357">
        <v>0.32</v>
      </c>
      <c r="AA75" s="374"/>
    </row>
    <row r="76" spans="1:27" ht="20.100000000000001" customHeight="1" x14ac:dyDescent="0.25">
      <c r="A76" s="225">
        <v>2</v>
      </c>
      <c r="B76" s="225"/>
      <c r="C76" s="239">
        <f t="shared" si="2"/>
        <v>7.0000000000000001E-3</v>
      </c>
      <c r="D76" s="239"/>
      <c r="E76" s="240" t="s">
        <v>134</v>
      </c>
      <c r="F76" s="240"/>
      <c r="G76" s="153" t="str">
        <f t="shared" ref="G76:G91" si="4">VLOOKUP(E76,$V$74:$X$82,2,0)</f>
        <v>entre regular e reparos simples</v>
      </c>
      <c r="H76" s="153"/>
      <c r="I76" s="153"/>
      <c r="J76" s="153"/>
      <c r="K76" s="153"/>
      <c r="L76" s="153"/>
      <c r="M76" s="241">
        <f t="shared" ref="M76:M91" si="5">VLOOKUP(E76,$V$74:$X$82,3,0)</f>
        <v>8.09</v>
      </c>
      <c r="N76" s="241"/>
      <c r="O76" s="241"/>
      <c r="P76" s="242">
        <f t="shared" si="3"/>
        <v>5.663E-2</v>
      </c>
      <c r="Q76" s="242"/>
      <c r="R76" s="242"/>
      <c r="V76" s="356" t="s">
        <v>132</v>
      </c>
      <c r="W76" s="357" t="s">
        <v>47</v>
      </c>
      <c r="X76" s="357">
        <v>2.52</v>
      </c>
      <c r="AA76" s="374"/>
    </row>
    <row r="77" spans="1:27" ht="20.100000000000001" customHeight="1" x14ac:dyDescent="0.25">
      <c r="A77" s="225">
        <v>3</v>
      </c>
      <c r="B77" s="225"/>
      <c r="C77" s="239">
        <f t="shared" si="2"/>
        <v>0.15</v>
      </c>
      <c r="D77" s="239"/>
      <c r="E77" s="240" t="s">
        <v>132</v>
      </c>
      <c r="F77" s="240"/>
      <c r="G77" s="153" t="str">
        <f t="shared" si="4"/>
        <v>regular</v>
      </c>
      <c r="H77" s="153"/>
      <c r="I77" s="153"/>
      <c r="J77" s="153"/>
      <c r="K77" s="153"/>
      <c r="L77" s="153"/>
      <c r="M77" s="241">
        <f t="shared" si="5"/>
        <v>2.52</v>
      </c>
      <c r="N77" s="241"/>
      <c r="O77" s="241"/>
      <c r="P77" s="242">
        <f t="shared" si="3"/>
        <v>0.378</v>
      </c>
      <c r="Q77" s="242"/>
      <c r="R77" s="242"/>
      <c r="V77" s="356" t="s">
        <v>134</v>
      </c>
      <c r="W77" s="357" t="s">
        <v>288</v>
      </c>
      <c r="X77" s="357">
        <v>8.09</v>
      </c>
      <c r="AA77" s="374"/>
    </row>
    <row r="78" spans="1:27" ht="20.100000000000001" customHeight="1" x14ac:dyDescent="0.25">
      <c r="A78" s="225">
        <v>4</v>
      </c>
      <c r="B78" s="225"/>
      <c r="C78" s="239">
        <f t="shared" si="2"/>
        <v>0.1</v>
      </c>
      <c r="D78" s="239"/>
      <c r="E78" s="240" t="s">
        <v>137</v>
      </c>
      <c r="F78" s="240"/>
      <c r="G78" s="153" t="str">
        <f t="shared" si="4"/>
        <v>reparos simples</v>
      </c>
      <c r="H78" s="153"/>
      <c r="I78" s="153"/>
      <c r="J78" s="153"/>
      <c r="K78" s="153"/>
      <c r="L78" s="153"/>
      <c r="M78" s="241">
        <f t="shared" si="5"/>
        <v>18.100000000000001</v>
      </c>
      <c r="N78" s="241"/>
      <c r="O78" s="241"/>
      <c r="P78" s="242">
        <f t="shared" si="3"/>
        <v>1.8100000000000003</v>
      </c>
      <c r="Q78" s="242"/>
      <c r="R78" s="242"/>
      <c r="V78" s="356" t="s">
        <v>137</v>
      </c>
      <c r="W78" s="357" t="s">
        <v>289</v>
      </c>
      <c r="X78" s="357">
        <v>18.100000000000001</v>
      </c>
      <c r="AA78" s="374"/>
    </row>
    <row r="79" spans="1:27" ht="20.100000000000001" customHeight="1" x14ac:dyDescent="0.25">
      <c r="A79" s="225">
        <v>5</v>
      </c>
      <c r="B79" s="225"/>
      <c r="C79" s="239">
        <f t="shared" si="2"/>
        <v>7.4999999999999997E-2</v>
      </c>
      <c r="D79" s="239"/>
      <c r="E79" s="240" t="s">
        <v>132</v>
      </c>
      <c r="F79" s="240"/>
      <c r="G79" s="153" t="str">
        <f t="shared" si="4"/>
        <v>regular</v>
      </c>
      <c r="H79" s="153"/>
      <c r="I79" s="153"/>
      <c r="J79" s="153"/>
      <c r="K79" s="153"/>
      <c r="L79" s="153"/>
      <c r="M79" s="241">
        <f t="shared" si="5"/>
        <v>2.52</v>
      </c>
      <c r="N79" s="241"/>
      <c r="O79" s="241"/>
      <c r="P79" s="242">
        <f t="shared" si="3"/>
        <v>0.189</v>
      </c>
      <c r="Q79" s="242"/>
      <c r="R79" s="242"/>
      <c r="V79" s="356" t="s">
        <v>140</v>
      </c>
      <c r="W79" s="357" t="s">
        <v>293</v>
      </c>
      <c r="X79" s="357">
        <v>33.200000000000003</v>
      </c>
      <c r="AA79" s="374"/>
    </row>
    <row r="80" spans="1:27" ht="20.100000000000001" customHeight="1" x14ac:dyDescent="0.25">
      <c r="A80" s="225">
        <v>6</v>
      </c>
      <c r="B80" s="225"/>
      <c r="C80" s="239">
        <f t="shared" si="2"/>
        <v>0.04</v>
      </c>
      <c r="D80" s="239"/>
      <c r="E80" s="240" t="s">
        <v>129</v>
      </c>
      <c r="F80" s="240"/>
      <c r="G80" s="153" t="str">
        <f t="shared" si="4"/>
        <v>entre novo e regular</v>
      </c>
      <c r="H80" s="153"/>
      <c r="I80" s="153"/>
      <c r="J80" s="153"/>
      <c r="K80" s="153"/>
      <c r="L80" s="153"/>
      <c r="M80" s="241">
        <f t="shared" si="5"/>
        <v>0.32</v>
      </c>
      <c r="N80" s="241"/>
      <c r="O80" s="241"/>
      <c r="P80" s="242">
        <f t="shared" si="3"/>
        <v>1.2800000000000001E-2</v>
      </c>
      <c r="Q80" s="242"/>
      <c r="R80" s="242"/>
      <c r="V80" s="356" t="s">
        <v>143</v>
      </c>
      <c r="W80" s="357" t="s">
        <v>290</v>
      </c>
      <c r="X80" s="357">
        <v>52.6</v>
      </c>
      <c r="AA80" s="374"/>
    </row>
    <row r="81" spans="1:27" ht="20.100000000000001" customHeight="1" x14ac:dyDescent="0.25">
      <c r="A81" s="225">
        <v>7</v>
      </c>
      <c r="B81" s="225"/>
      <c r="C81" s="239">
        <f t="shared" si="2"/>
        <v>0.12</v>
      </c>
      <c r="D81" s="239"/>
      <c r="E81" s="240" t="s">
        <v>140</v>
      </c>
      <c r="F81" s="240"/>
      <c r="G81" s="153" t="str">
        <f t="shared" si="4"/>
        <v>entre reparos simples e importantes</v>
      </c>
      <c r="H81" s="153"/>
      <c r="I81" s="153"/>
      <c r="J81" s="153"/>
      <c r="K81" s="153"/>
      <c r="L81" s="153"/>
      <c r="M81" s="241">
        <f t="shared" si="5"/>
        <v>33.200000000000003</v>
      </c>
      <c r="N81" s="241"/>
      <c r="O81" s="241"/>
      <c r="P81" s="242">
        <f t="shared" si="3"/>
        <v>3.984</v>
      </c>
      <c r="Q81" s="242"/>
      <c r="R81" s="242"/>
      <c r="V81" s="356" t="s">
        <v>146</v>
      </c>
      <c r="W81" s="357" t="s">
        <v>291</v>
      </c>
      <c r="X81" s="357">
        <v>75.2</v>
      </c>
      <c r="AA81" s="374"/>
    </row>
    <row r="82" spans="1:27" ht="20.100000000000001" customHeight="1" x14ac:dyDescent="0.25">
      <c r="A82" s="225">
        <v>8</v>
      </c>
      <c r="B82" s="225"/>
      <c r="C82" s="239">
        <f t="shared" si="2"/>
        <v>0.08</v>
      </c>
      <c r="D82" s="239"/>
      <c r="E82" s="240" t="s">
        <v>137</v>
      </c>
      <c r="F82" s="240"/>
      <c r="G82" s="153" t="str">
        <f t="shared" si="4"/>
        <v>reparos simples</v>
      </c>
      <c r="H82" s="153"/>
      <c r="I82" s="153"/>
      <c r="J82" s="153"/>
      <c r="K82" s="153"/>
      <c r="L82" s="153"/>
      <c r="M82" s="241">
        <f t="shared" si="5"/>
        <v>18.100000000000001</v>
      </c>
      <c r="N82" s="241"/>
      <c r="O82" s="241"/>
      <c r="P82" s="242">
        <f t="shared" si="3"/>
        <v>1.4480000000000002</v>
      </c>
      <c r="Q82" s="242"/>
      <c r="R82" s="242"/>
      <c r="V82" s="356" t="s">
        <v>60</v>
      </c>
      <c r="W82" s="357" t="s">
        <v>292</v>
      </c>
      <c r="X82" s="357">
        <v>100</v>
      </c>
      <c r="AA82" s="374"/>
    </row>
    <row r="83" spans="1:27" ht="20.100000000000001" customHeight="1" x14ac:dyDescent="0.25">
      <c r="A83" s="225">
        <v>9</v>
      </c>
      <c r="B83" s="225"/>
      <c r="C83" s="239">
        <f t="shared" si="2"/>
        <v>7.0000000000000007E-2</v>
      </c>
      <c r="D83" s="239"/>
      <c r="E83" s="240" t="s">
        <v>132</v>
      </c>
      <c r="F83" s="240"/>
      <c r="G83" s="153" t="str">
        <f t="shared" si="4"/>
        <v>regular</v>
      </c>
      <c r="H83" s="153"/>
      <c r="I83" s="153"/>
      <c r="J83" s="153"/>
      <c r="K83" s="153"/>
      <c r="L83" s="153"/>
      <c r="M83" s="241">
        <f t="shared" si="5"/>
        <v>2.52</v>
      </c>
      <c r="N83" s="241"/>
      <c r="O83" s="241"/>
      <c r="P83" s="242">
        <f t="shared" si="3"/>
        <v>0.17640000000000003</v>
      </c>
      <c r="Q83" s="242"/>
      <c r="R83" s="242"/>
      <c r="AA83" s="374"/>
    </row>
    <row r="84" spans="1:27" ht="20.100000000000001" customHeight="1" x14ac:dyDescent="0.25">
      <c r="A84" s="225">
        <v>10</v>
      </c>
      <c r="B84" s="225"/>
      <c r="C84" s="239">
        <f t="shared" si="2"/>
        <v>0.03</v>
      </c>
      <c r="D84" s="239"/>
      <c r="E84" s="240" t="s">
        <v>132</v>
      </c>
      <c r="F84" s="240"/>
      <c r="G84" s="153" t="str">
        <f t="shared" si="4"/>
        <v>regular</v>
      </c>
      <c r="H84" s="153"/>
      <c r="I84" s="153"/>
      <c r="J84" s="153"/>
      <c r="K84" s="153"/>
      <c r="L84" s="153"/>
      <c r="M84" s="241">
        <f t="shared" si="5"/>
        <v>2.52</v>
      </c>
      <c r="N84" s="241"/>
      <c r="O84" s="241"/>
      <c r="P84" s="242">
        <f t="shared" si="3"/>
        <v>7.5600000000000001E-2</v>
      </c>
      <c r="Q84" s="242"/>
      <c r="R84" s="242"/>
      <c r="AA84" s="374"/>
    </row>
    <row r="85" spans="1:27" ht="20.100000000000001" customHeight="1" x14ac:dyDescent="0.25">
      <c r="A85" s="225">
        <v>11</v>
      </c>
      <c r="B85" s="225"/>
      <c r="C85" s="239">
        <f t="shared" si="2"/>
        <v>4.4999999999999998E-2</v>
      </c>
      <c r="D85" s="239"/>
      <c r="E85" s="240" t="s">
        <v>60</v>
      </c>
      <c r="F85" s="240"/>
      <c r="G85" s="153" t="str">
        <f t="shared" si="4"/>
        <v>sem valor</v>
      </c>
      <c r="H85" s="153"/>
      <c r="I85" s="153"/>
      <c r="J85" s="153"/>
      <c r="K85" s="153"/>
      <c r="L85" s="153"/>
      <c r="M85" s="241">
        <f t="shared" si="5"/>
        <v>100</v>
      </c>
      <c r="N85" s="241"/>
      <c r="O85" s="241"/>
      <c r="P85" s="242">
        <f t="shared" si="3"/>
        <v>4.5</v>
      </c>
      <c r="Q85" s="242"/>
      <c r="R85" s="242"/>
      <c r="AA85" s="374"/>
    </row>
    <row r="86" spans="1:27" ht="20.100000000000001" customHeight="1" x14ac:dyDescent="0.25">
      <c r="A86" s="225">
        <v>12</v>
      </c>
      <c r="B86" s="225"/>
      <c r="C86" s="239">
        <f t="shared" si="2"/>
        <v>0.01</v>
      </c>
      <c r="D86" s="239"/>
      <c r="E86" s="240" t="s">
        <v>137</v>
      </c>
      <c r="F86" s="240"/>
      <c r="G86" s="153" t="str">
        <f t="shared" si="4"/>
        <v>reparos simples</v>
      </c>
      <c r="H86" s="153"/>
      <c r="I86" s="153"/>
      <c r="J86" s="153"/>
      <c r="K86" s="153"/>
      <c r="L86" s="153"/>
      <c r="M86" s="241">
        <f t="shared" si="5"/>
        <v>18.100000000000001</v>
      </c>
      <c r="N86" s="241"/>
      <c r="O86" s="241"/>
      <c r="P86" s="242">
        <f t="shared" si="3"/>
        <v>0.18100000000000002</v>
      </c>
      <c r="Q86" s="242"/>
      <c r="R86" s="242"/>
      <c r="AA86" s="374"/>
    </row>
    <row r="87" spans="1:27" ht="20.100000000000001" customHeight="1" x14ac:dyDescent="0.25">
      <c r="A87" s="225">
        <v>13</v>
      </c>
      <c r="B87" s="225"/>
      <c r="C87" s="239">
        <f t="shared" si="2"/>
        <v>7.0000000000000007E-2</v>
      </c>
      <c r="D87" s="239"/>
      <c r="E87" s="240" t="s">
        <v>140</v>
      </c>
      <c r="F87" s="240"/>
      <c r="G87" s="153" t="str">
        <f t="shared" si="4"/>
        <v>entre reparos simples e importantes</v>
      </c>
      <c r="H87" s="153"/>
      <c r="I87" s="153"/>
      <c r="J87" s="153"/>
      <c r="K87" s="153"/>
      <c r="L87" s="153"/>
      <c r="M87" s="241">
        <f t="shared" si="5"/>
        <v>33.200000000000003</v>
      </c>
      <c r="N87" s="241"/>
      <c r="O87" s="241"/>
      <c r="P87" s="242">
        <f t="shared" si="3"/>
        <v>2.3240000000000003</v>
      </c>
      <c r="Q87" s="242"/>
      <c r="R87" s="242"/>
      <c r="AA87" s="374"/>
    </row>
    <row r="88" spans="1:27" ht="20.100000000000001" customHeight="1" x14ac:dyDescent="0.25">
      <c r="A88" s="225">
        <v>14</v>
      </c>
      <c r="B88" s="225"/>
      <c r="C88" s="239">
        <f t="shared" si="2"/>
        <v>1.4999999999999999E-2</v>
      </c>
      <c r="D88" s="239"/>
      <c r="E88" s="240" t="s">
        <v>134</v>
      </c>
      <c r="F88" s="240"/>
      <c r="G88" s="153" t="str">
        <f t="shared" si="4"/>
        <v>entre regular e reparos simples</v>
      </c>
      <c r="H88" s="153"/>
      <c r="I88" s="153"/>
      <c r="J88" s="153"/>
      <c r="K88" s="153"/>
      <c r="L88" s="153"/>
      <c r="M88" s="241">
        <f t="shared" si="5"/>
        <v>8.09</v>
      </c>
      <c r="N88" s="241"/>
      <c r="O88" s="241"/>
      <c r="P88" s="242">
        <f t="shared" si="3"/>
        <v>0.12135</v>
      </c>
      <c r="Q88" s="242"/>
      <c r="R88" s="242"/>
      <c r="AA88" s="374"/>
    </row>
    <row r="89" spans="1:27" ht="20.100000000000001" customHeight="1" x14ac:dyDescent="0.25">
      <c r="A89" s="225">
        <v>15</v>
      </c>
      <c r="B89" s="225"/>
      <c r="C89" s="239">
        <f t="shared" si="2"/>
        <v>3.3000000000000002E-2</v>
      </c>
      <c r="D89" s="239"/>
      <c r="E89" s="240" t="s">
        <v>137</v>
      </c>
      <c r="F89" s="240"/>
      <c r="G89" s="153" t="str">
        <f t="shared" si="4"/>
        <v>reparos simples</v>
      </c>
      <c r="H89" s="153"/>
      <c r="I89" s="153"/>
      <c r="J89" s="153"/>
      <c r="K89" s="153"/>
      <c r="L89" s="153"/>
      <c r="M89" s="241">
        <f t="shared" si="5"/>
        <v>18.100000000000001</v>
      </c>
      <c r="N89" s="241"/>
      <c r="O89" s="241"/>
      <c r="P89" s="242">
        <f t="shared" si="3"/>
        <v>0.59730000000000005</v>
      </c>
      <c r="Q89" s="242"/>
      <c r="R89" s="242"/>
      <c r="AA89" s="374"/>
    </row>
    <row r="90" spans="1:27" ht="20.100000000000001" customHeight="1" x14ac:dyDescent="0.25">
      <c r="A90" s="225">
        <v>16</v>
      </c>
      <c r="B90" s="225"/>
      <c r="C90" s="239">
        <f t="shared" si="2"/>
        <v>1.7000000000000001E-2</v>
      </c>
      <c r="D90" s="239"/>
      <c r="E90" s="240" t="s">
        <v>129</v>
      </c>
      <c r="F90" s="240"/>
      <c r="G90" s="153" t="str">
        <f t="shared" si="4"/>
        <v>entre novo e regular</v>
      </c>
      <c r="H90" s="153"/>
      <c r="I90" s="153"/>
      <c r="J90" s="153"/>
      <c r="K90" s="153"/>
      <c r="L90" s="153"/>
      <c r="M90" s="241">
        <f t="shared" si="5"/>
        <v>0.32</v>
      </c>
      <c r="N90" s="241"/>
      <c r="O90" s="241"/>
      <c r="P90" s="242">
        <f t="shared" si="3"/>
        <v>5.4400000000000004E-3</v>
      </c>
      <c r="Q90" s="242"/>
      <c r="R90" s="242"/>
      <c r="AA90" s="374"/>
    </row>
    <row r="91" spans="1:27" ht="20.100000000000001" customHeight="1" x14ac:dyDescent="0.25">
      <c r="A91" s="225">
        <v>17</v>
      </c>
      <c r="B91" s="225"/>
      <c r="C91" s="239">
        <f t="shared" si="2"/>
        <v>1.4999999999999999E-2</v>
      </c>
      <c r="D91" s="239"/>
      <c r="E91" s="240" t="s">
        <v>134</v>
      </c>
      <c r="F91" s="240"/>
      <c r="G91" s="153" t="str">
        <f t="shared" si="4"/>
        <v>entre regular e reparos simples</v>
      </c>
      <c r="H91" s="153"/>
      <c r="I91" s="153"/>
      <c r="J91" s="153"/>
      <c r="K91" s="153"/>
      <c r="L91" s="153"/>
      <c r="M91" s="241">
        <f t="shared" si="5"/>
        <v>8.09</v>
      </c>
      <c r="N91" s="241"/>
      <c r="O91" s="241"/>
      <c r="P91" s="242">
        <f t="shared" si="3"/>
        <v>0.12135</v>
      </c>
      <c r="Q91" s="242"/>
      <c r="R91" s="242"/>
      <c r="AA91" s="374"/>
    </row>
    <row r="92" spans="1:27" ht="20.100000000000001" customHeight="1" x14ac:dyDescent="0.25">
      <c r="A92" s="8"/>
      <c r="B92" s="8"/>
      <c r="C92" s="65"/>
      <c r="D92" s="65"/>
      <c r="E92" s="65"/>
      <c r="F92" s="65"/>
      <c r="G92" s="8"/>
      <c r="H92" s="8"/>
      <c r="I92" s="8"/>
      <c r="J92" s="8"/>
      <c r="K92" s="8"/>
      <c r="L92" s="8"/>
      <c r="M92" s="8"/>
      <c r="N92" s="8"/>
      <c r="O92" s="8"/>
      <c r="P92" s="8"/>
      <c r="Q92" s="8"/>
      <c r="R92" s="8"/>
      <c r="AA92" s="374"/>
    </row>
    <row r="93" spans="1:27" ht="20.100000000000001" customHeight="1" x14ac:dyDescent="0.25">
      <c r="A93" s="147" t="s">
        <v>365</v>
      </c>
      <c r="B93" s="147"/>
      <c r="C93" s="247">
        <f>SUM(C75:D91)</f>
        <v>0.91700000000000004</v>
      </c>
      <c r="D93" s="247"/>
      <c r="E93" s="18"/>
      <c r="F93" s="18"/>
      <c r="G93" s="16"/>
      <c r="H93" s="16"/>
      <c r="I93" s="155" t="s">
        <v>366</v>
      </c>
      <c r="J93" s="155"/>
      <c r="K93" s="155"/>
      <c r="L93" s="155"/>
      <c r="M93" s="155"/>
      <c r="N93" s="155"/>
      <c r="O93" s="155"/>
      <c r="P93" s="246">
        <f>SUM(P75:P91)</f>
        <v>16.081669999999999</v>
      </c>
      <c r="Q93" s="246"/>
      <c r="R93" s="246"/>
      <c r="AA93" s="374"/>
    </row>
    <row r="94" spans="1:27" ht="20.100000000000001" customHeight="1" x14ac:dyDescent="0.25">
      <c r="A94" s="8"/>
      <c r="B94" s="8"/>
      <c r="C94" s="8"/>
      <c r="D94" s="8"/>
      <c r="E94" s="8"/>
      <c r="F94" s="8"/>
      <c r="G94" s="8"/>
      <c r="H94" s="8"/>
      <c r="I94" s="8"/>
      <c r="J94" s="8"/>
      <c r="K94" s="8"/>
      <c r="L94" s="8"/>
      <c r="M94" s="8"/>
      <c r="N94" s="8"/>
      <c r="O94" s="8"/>
      <c r="P94" s="8"/>
      <c r="Q94" s="8"/>
      <c r="R94" s="8"/>
      <c r="AA94" s="374"/>
    </row>
    <row r="95" spans="1:27" ht="20.100000000000001" customHeight="1" x14ac:dyDescent="0.25">
      <c r="A95" s="147" t="s">
        <v>260</v>
      </c>
      <c r="B95" s="147"/>
      <c r="C95" s="147"/>
      <c r="D95" s="147"/>
      <c r="E95" s="147"/>
      <c r="F95" s="155">
        <f>P93</f>
        <v>16.081669999999999</v>
      </c>
      <c r="G95" s="155"/>
      <c r="H95" s="155"/>
      <c r="I95" s="155"/>
      <c r="J95" s="155"/>
      <c r="K95" s="155"/>
      <c r="L95" s="155"/>
      <c r="M95" s="8"/>
      <c r="N95" s="8"/>
      <c r="O95" s="8"/>
      <c r="P95" s="8"/>
      <c r="Q95" s="8"/>
      <c r="R95" s="8"/>
      <c r="AA95" s="374"/>
    </row>
    <row r="96" spans="1:27" ht="20.100000000000001" customHeight="1" x14ac:dyDescent="0.25">
      <c r="A96" s="157" t="s">
        <v>261</v>
      </c>
      <c r="B96" s="157"/>
      <c r="C96" s="157"/>
      <c r="D96" s="157"/>
      <c r="E96" s="157"/>
      <c r="F96" s="157"/>
      <c r="G96" s="157"/>
      <c r="H96" s="157"/>
      <c r="I96" s="201">
        <f>X97</f>
        <v>0.36419020382653061</v>
      </c>
      <c r="J96" s="201"/>
      <c r="K96" s="201"/>
      <c r="L96" s="201"/>
      <c r="M96" s="8"/>
      <c r="N96" s="8"/>
      <c r="O96" s="8"/>
      <c r="P96" s="8"/>
      <c r="Q96" s="8"/>
      <c r="R96" s="8"/>
      <c r="W96" s="357" t="s">
        <v>294</v>
      </c>
      <c r="X96" s="376">
        <f>((E46/E47)+(E46^2/E47^2))/2</f>
        <v>0.24234693877551022</v>
      </c>
      <c r="AA96" s="374"/>
    </row>
    <row r="97" spans="1:41" ht="20.100000000000001" customHeight="1" x14ac:dyDescent="0.25">
      <c r="A97" s="149" t="s">
        <v>262</v>
      </c>
      <c r="B97" s="149"/>
      <c r="C97" s="149"/>
      <c r="D97" s="149"/>
      <c r="E97" s="149"/>
      <c r="F97" s="149"/>
      <c r="G97" s="149"/>
      <c r="H97" s="149"/>
      <c r="I97" s="195">
        <f>-(I96)</f>
        <v>-0.36419020382653061</v>
      </c>
      <c r="J97" s="195"/>
      <c r="K97" s="195"/>
      <c r="L97" s="195"/>
      <c r="M97" s="8"/>
      <c r="N97" s="8"/>
      <c r="O97" s="8"/>
      <c r="P97" s="8"/>
      <c r="Q97" s="8"/>
      <c r="R97" s="8"/>
      <c r="W97" s="357" t="s">
        <v>295</v>
      </c>
      <c r="X97" s="376">
        <f>X96+((1-X96)*(F95/100))</f>
        <v>0.36419020382653061</v>
      </c>
      <c r="AA97" s="374"/>
    </row>
    <row r="98" spans="1:41" ht="20.100000000000001" customHeight="1" x14ac:dyDescent="0.25">
      <c r="A98" s="149" t="s">
        <v>263</v>
      </c>
      <c r="B98" s="149"/>
      <c r="C98" s="149"/>
      <c r="D98" s="149"/>
      <c r="E98" s="149"/>
      <c r="F98" s="149"/>
      <c r="G98" s="149"/>
      <c r="H98" s="149"/>
      <c r="I98" s="202">
        <f>1+I97</f>
        <v>0.63580979617346944</v>
      </c>
      <c r="J98" s="202"/>
      <c r="K98" s="202"/>
      <c r="L98" s="202"/>
      <c r="M98" s="8"/>
      <c r="N98" s="8"/>
      <c r="O98" s="8"/>
      <c r="P98" s="8"/>
      <c r="Q98" s="8"/>
      <c r="R98" s="8"/>
      <c r="AA98" s="374"/>
    </row>
    <row r="99" spans="1:41" ht="20.100000000000001" customHeight="1" x14ac:dyDescent="0.25">
      <c r="A99" s="7"/>
      <c r="B99" s="7"/>
      <c r="C99" s="7"/>
      <c r="D99" s="7"/>
      <c r="E99" s="7"/>
      <c r="F99" s="7"/>
      <c r="G99" s="7"/>
      <c r="H99" s="7"/>
      <c r="I99" s="7"/>
      <c r="J99" s="7"/>
      <c r="K99" s="7"/>
      <c r="L99" s="7"/>
      <c r="M99" s="8"/>
      <c r="N99" s="8"/>
      <c r="O99" s="8"/>
      <c r="P99" s="8"/>
      <c r="Q99" s="8"/>
      <c r="R99" s="8"/>
      <c r="AA99" s="374"/>
    </row>
    <row r="100" spans="1:41" ht="20.100000000000001" customHeight="1" x14ac:dyDescent="0.25">
      <c r="A100" s="203" t="s">
        <v>253</v>
      </c>
      <c r="B100" s="203"/>
      <c r="C100" s="203"/>
      <c r="D100" s="203"/>
      <c r="E100" s="203"/>
      <c r="F100" s="203"/>
      <c r="G100" s="203"/>
      <c r="H100" s="203"/>
      <c r="I100" s="203"/>
      <c r="J100" s="203"/>
      <c r="K100" s="203"/>
      <c r="L100" s="154">
        <f>L42</f>
        <v>496339.35</v>
      </c>
      <c r="M100" s="154"/>
      <c r="N100" s="154"/>
      <c r="O100" s="154"/>
      <c r="P100" s="154"/>
      <c r="Q100" s="154"/>
      <c r="R100" s="154"/>
      <c r="AA100" s="374"/>
    </row>
    <row r="101" spans="1:41" ht="20.100000000000001" customHeight="1" x14ac:dyDescent="0.25">
      <c r="A101" s="203" t="s">
        <v>264</v>
      </c>
      <c r="B101" s="203"/>
      <c r="C101" s="203"/>
      <c r="D101" s="203"/>
      <c r="E101" s="203"/>
      <c r="F101" s="203"/>
      <c r="G101" s="203"/>
      <c r="H101" s="203"/>
      <c r="I101" s="203"/>
      <c r="J101" s="203"/>
      <c r="K101" s="203"/>
      <c r="L101" s="154">
        <f>L100*I97</f>
        <v>-180761.92904362772</v>
      </c>
      <c r="M101" s="154"/>
      <c r="N101" s="154"/>
      <c r="O101" s="154"/>
      <c r="P101" s="154"/>
      <c r="Q101" s="154"/>
      <c r="R101" s="154"/>
      <c r="AA101" s="374"/>
    </row>
    <row r="102" spans="1:41" ht="20.100000000000001" customHeight="1" x14ac:dyDescent="0.25">
      <c r="A102" s="41"/>
      <c r="B102" s="41"/>
      <c r="C102" s="41"/>
      <c r="D102" s="41"/>
      <c r="E102" s="41"/>
      <c r="F102" s="41"/>
      <c r="G102" s="41"/>
      <c r="H102" s="41"/>
      <c r="I102" s="41"/>
      <c r="J102" s="41"/>
      <c r="K102" s="41"/>
      <c r="L102" s="41"/>
      <c r="M102" s="41"/>
      <c r="N102" s="41"/>
      <c r="O102" s="41"/>
      <c r="P102" s="41"/>
      <c r="Q102" s="41"/>
      <c r="R102" s="41"/>
      <c r="W102" s="384" t="s">
        <v>92</v>
      </c>
      <c r="X102" s="384" t="s">
        <v>675</v>
      </c>
      <c r="Y102" s="384" t="s">
        <v>89</v>
      </c>
      <c r="Z102" s="384" t="s">
        <v>551</v>
      </c>
      <c r="AA102" s="384" t="s">
        <v>676</v>
      </c>
      <c r="AB102" s="357" t="s">
        <v>677</v>
      </c>
      <c r="AC102" s="384" t="s">
        <v>678</v>
      </c>
      <c r="AD102" s="357" t="s">
        <v>679</v>
      </c>
      <c r="AF102" s="377"/>
      <c r="AG102" s="377"/>
    </row>
    <row r="103" spans="1:41" ht="20.100000000000001" customHeight="1" x14ac:dyDescent="0.25">
      <c r="A103" s="199" t="s">
        <v>265</v>
      </c>
      <c r="B103" s="199"/>
      <c r="C103" s="199"/>
      <c r="D103" s="199"/>
      <c r="E103" s="199"/>
      <c r="F103" s="199"/>
      <c r="G103" s="199"/>
      <c r="H103" s="199"/>
      <c r="I103" s="199"/>
      <c r="J103" s="199"/>
      <c r="K103" s="199"/>
      <c r="L103" s="154">
        <f>L100+L101</f>
        <v>315577.42095637228</v>
      </c>
      <c r="M103" s="154"/>
      <c r="N103" s="154"/>
      <c r="O103" s="154"/>
      <c r="P103" s="154"/>
      <c r="Q103" s="154"/>
      <c r="R103" s="154"/>
      <c r="U103" s="356" t="s">
        <v>298</v>
      </c>
      <c r="V103" s="379">
        <f>MATCH(K106,X102:AD102,0)</f>
        <v>5</v>
      </c>
      <c r="W103" s="380">
        <v>0</v>
      </c>
      <c r="X103" s="117">
        <v>0.15</v>
      </c>
      <c r="Y103" s="117">
        <v>0.25</v>
      </c>
      <c r="Z103" s="117">
        <v>0.1</v>
      </c>
      <c r="AA103" s="118">
        <v>0.05</v>
      </c>
      <c r="AB103" s="118">
        <v>0.1</v>
      </c>
      <c r="AC103" s="117">
        <v>0.05</v>
      </c>
      <c r="AD103" s="118">
        <v>0.15</v>
      </c>
      <c r="AH103" s="379">
        <v>0</v>
      </c>
      <c r="AI103" s="382">
        <f t="shared" ref="AI103:AI113" si="6">15-(AH103*2.5/10)</f>
        <v>15</v>
      </c>
      <c r="AJ103" s="382">
        <f t="shared" ref="AJ103:AJ113" si="7">25-AH103*4/10</f>
        <v>25</v>
      </c>
      <c r="AK103" s="382">
        <f t="shared" ref="AK103:AK113" si="8">10-AH103*1.6/10</f>
        <v>10</v>
      </c>
      <c r="AL103" s="357">
        <f t="shared" ref="AL103:AL134" si="9">AN103</f>
        <v>5</v>
      </c>
      <c r="AM103" s="357">
        <f t="shared" ref="AM103:AM134" si="10">AK103</f>
        <v>10</v>
      </c>
      <c r="AN103" s="382">
        <f t="shared" ref="AN103:AN113" si="11">5-AH103*0.8/10</f>
        <v>5</v>
      </c>
      <c r="AO103" s="357">
        <f t="shared" ref="AO103:AO134" si="12">AI103</f>
        <v>15</v>
      </c>
    </row>
    <row r="104" spans="1:41" ht="20.100000000000001" customHeight="1" x14ac:dyDescent="0.25">
      <c r="A104" s="8"/>
      <c r="B104" s="8"/>
      <c r="C104" s="8"/>
      <c r="D104" s="8"/>
      <c r="E104" s="8"/>
      <c r="F104" s="8"/>
      <c r="G104" s="8"/>
      <c r="H104" s="8"/>
      <c r="I104" s="8"/>
      <c r="J104" s="8"/>
      <c r="K104" s="8"/>
      <c r="L104" s="8"/>
      <c r="M104" s="8"/>
      <c r="N104" s="8"/>
      <c r="O104" s="8"/>
      <c r="P104" s="8"/>
      <c r="Q104" s="8"/>
      <c r="R104" s="8"/>
      <c r="U104" s="356" t="s">
        <v>299</v>
      </c>
      <c r="V104" s="379">
        <f>MATCH(K107,AH103:AH183,0)</f>
        <v>26</v>
      </c>
      <c r="W104" s="380">
        <f t="shared" ref="W104:W135" si="13">AH104</f>
        <v>1</v>
      </c>
      <c r="X104" s="117">
        <f t="shared" ref="X104:X135" si="14">AI104/100</f>
        <v>0.14749999999999999</v>
      </c>
      <c r="Y104" s="117">
        <f t="shared" ref="Y104:Y135" si="15">AJ104/100</f>
        <v>0.24600000000000002</v>
      </c>
      <c r="Z104" s="117">
        <f t="shared" ref="Z104:Z135" si="16">AK104/100</f>
        <v>9.8400000000000001E-2</v>
      </c>
      <c r="AA104" s="118">
        <f t="shared" ref="AA104:AA135" si="17">AC104</f>
        <v>4.9200000000000001E-2</v>
      </c>
      <c r="AB104" s="118">
        <f t="shared" ref="AB104:AB135" si="18">Z104</f>
        <v>9.8400000000000001E-2</v>
      </c>
      <c r="AC104" s="117">
        <f t="shared" ref="AC104:AC135" si="19">AN104/100</f>
        <v>4.9200000000000001E-2</v>
      </c>
      <c r="AD104" s="118">
        <f t="shared" ref="AD104:AD135" si="20">X104</f>
        <v>0.14749999999999999</v>
      </c>
      <c r="AH104" s="379">
        <v>1</v>
      </c>
      <c r="AI104" s="382">
        <f t="shared" si="6"/>
        <v>14.75</v>
      </c>
      <c r="AJ104" s="382">
        <f t="shared" si="7"/>
        <v>24.6</v>
      </c>
      <c r="AK104" s="382">
        <f t="shared" si="8"/>
        <v>9.84</v>
      </c>
      <c r="AL104" s="357">
        <f t="shared" si="9"/>
        <v>4.92</v>
      </c>
      <c r="AM104" s="357">
        <f t="shared" si="10"/>
        <v>9.84</v>
      </c>
      <c r="AN104" s="382">
        <f t="shared" si="11"/>
        <v>4.92</v>
      </c>
      <c r="AO104" s="357">
        <f t="shared" si="12"/>
        <v>14.75</v>
      </c>
    </row>
    <row r="105" spans="1:41" ht="20.100000000000001" customHeight="1" x14ac:dyDescent="0.25">
      <c r="A105" s="200" t="s">
        <v>266</v>
      </c>
      <c r="B105" s="200"/>
      <c r="C105" s="200"/>
      <c r="D105" s="200"/>
      <c r="E105" s="200"/>
      <c r="F105" s="200"/>
      <c r="G105" s="200"/>
      <c r="H105" s="200"/>
      <c r="I105" s="200"/>
      <c r="J105" s="200"/>
      <c r="K105" s="200"/>
      <c r="L105" s="200"/>
      <c r="M105" s="200"/>
      <c r="N105" s="200"/>
      <c r="O105" s="200"/>
      <c r="P105" s="200"/>
      <c r="Q105" s="200"/>
      <c r="R105" s="200"/>
      <c r="U105" s="356" t="s">
        <v>297</v>
      </c>
      <c r="V105" s="383" cm="1">
        <f t="array" ref="V105">INDEX(AI103:AN183,V104,V103)</f>
        <v>2.6</v>
      </c>
      <c r="W105" s="380">
        <f t="shared" si="13"/>
        <v>2</v>
      </c>
      <c r="X105" s="117">
        <f t="shared" si="14"/>
        <v>0.14499999999999999</v>
      </c>
      <c r="Y105" s="117">
        <f t="shared" si="15"/>
        <v>0.24199999999999999</v>
      </c>
      <c r="Z105" s="117">
        <f t="shared" si="16"/>
        <v>9.6799999999999997E-2</v>
      </c>
      <c r="AA105" s="118">
        <f t="shared" si="17"/>
        <v>4.8399999999999999E-2</v>
      </c>
      <c r="AB105" s="118">
        <f t="shared" si="18"/>
        <v>9.6799999999999997E-2</v>
      </c>
      <c r="AC105" s="117">
        <f t="shared" si="19"/>
        <v>4.8399999999999999E-2</v>
      </c>
      <c r="AD105" s="118">
        <f t="shared" si="20"/>
        <v>0.14499999999999999</v>
      </c>
      <c r="AH105" s="379">
        <v>2</v>
      </c>
      <c r="AI105" s="382">
        <f t="shared" si="6"/>
        <v>14.5</v>
      </c>
      <c r="AJ105" s="382">
        <f t="shared" si="7"/>
        <v>24.2</v>
      </c>
      <c r="AK105" s="382">
        <f t="shared" si="8"/>
        <v>9.68</v>
      </c>
      <c r="AL105" s="357">
        <f t="shared" si="9"/>
        <v>4.84</v>
      </c>
      <c r="AM105" s="357">
        <f t="shared" si="10"/>
        <v>9.68</v>
      </c>
      <c r="AN105" s="382">
        <f t="shared" si="11"/>
        <v>4.84</v>
      </c>
      <c r="AO105" s="357">
        <f t="shared" si="12"/>
        <v>14.5</v>
      </c>
    </row>
    <row r="106" spans="1:41" ht="20.100000000000001" customHeight="1" x14ac:dyDescent="0.25">
      <c r="A106" s="147" t="s">
        <v>267</v>
      </c>
      <c r="B106" s="147"/>
      <c r="C106" s="147"/>
      <c r="D106" s="16"/>
      <c r="E106" s="16"/>
      <c r="F106" s="16"/>
      <c r="G106" s="16"/>
      <c r="H106" s="16"/>
      <c r="I106" s="16"/>
      <c r="J106" s="16"/>
      <c r="K106" s="153" t="s">
        <v>677</v>
      </c>
      <c r="L106" s="153"/>
      <c r="M106" s="153"/>
      <c r="N106" s="153"/>
      <c r="O106" s="153"/>
      <c r="P106" s="153"/>
      <c r="Q106" s="153"/>
      <c r="R106" s="153"/>
      <c r="U106" s="356" t="s">
        <v>300</v>
      </c>
      <c r="V106" s="383">
        <f>V105/100</f>
        <v>2.6000000000000002E-2</v>
      </c>
      <c r="W106" s="380">
        <f t="shared" si="13"/>
        <v>3</v>
      </c>
      <c r="X106" s="117">
        <f t="shared" si="14"/>
        <v>0.14249999999999999</v>
      </c>
      <c r="Y106" s="117">
        <f t="shared" si="15"/>
        <v>0.23800000000000002</v>
      </c>
      <c r="Z106" s="117">
        <f t="shared" si="16"/>
        <v>9.5199999999999993E-2</v>
      </c>
      <c r="AA106" s="118">
        <f t="shared" si="17"/>
        <v>4.7599999999999996E-2</v>
      </c>
      <c r="AB106" s="118">
        <f t="shared" si="18"/>
        <v>9.5199999999999993E-2</v>
      </c>
      <c r="AC106" s="117">
        <f t="shared" si="19"/>
        <v>4.7599999999999996E-2</v>
      </c>
      <c r="AD106" s="118">
        <f t="shared" si="20"/>
        <v>0.14249999999999999</v>
      </c>
      <c r="AH106" s="379">
        <v>3</v>
      </c>
      <c r="AI106" s="382">
        <f t="shared" si="6"/>
        <v>14.25</v>
      </c>
      <c r="AJ106" s="382">
        <f t="shared" si="7"/>
        <v>23.8</v>
      </c>
      <c r="AK106" s="382">
        <f t="shared" si="8"/>
        <v>9.52</v>
      </c>
      <c r="AL106" s="357">
        <f t="shared" si="9"/>
        <v>4.76</v>
      </c>
      <c r="AM106" s="357">
        <f t="shared" si="10"/>
        <v>9.52</v>
      </c>
      <c r="AN106" s="382">
        <f t="shared" si="11"/>
        <v>4.76</v>
      </c>
      <c r="AO106" s="357">
        <f t="shared" si="12"/>
        <v>14.25</v>
      </c>
    </row>
    <row r="107" spans="1:41" ht="20.100000000000001" customHeight="1" x14ac:dyDescent="0.25">
      <c r="A107" s="149" t="s">
        <v>268</v>
      </c>
      <c r="B107" s="149"/>
      <c r="C107" s="149"/>
      <c r="D107" s="14"/>
      <c r="E107" s="14"/>
      <c r="F107" s="14"/>
      <c r="G107" s="14"/>
      <c r="H107" s="14"/>
      <c r="I107" s="14"/>
      <c r="J107" s="14"/>
      <c r="K107" s="13">
        <f>E46</f>
        <v>25</v>
      </c>
      <c r="L107" s="17" t="s">
        <v>269</v>
      </c>
      <c r="M107" s="17"/>
      <c r="N107" s="17"/>
      <c r="O107" s="17"/>
      <c r="P107" s="17"/>
      <c r="Q107" s="17"/>
      <c r="R107" s="17"/>
      <c r="U107" s="357" t="s">
        <v>3</v>
      </c>
      <c r="V107" s="383">
        <f>1+V106</f>
        <v>1.026</v>
      </c>
      <c r="W107" s="380">
        <f t="shared" si="13"/>
        <v>4</v>
      </c>
      <c r="X107" s="117">
        <f t="shared" si="14"/>
        <v>0.14000000000000001</v>
      </c>
      <c r="Y107" s="117">
        <f t="shared" si="15"/>
        <v>0.23399999999999999</v>
      </c>
      <c r="Z107" s="117">
        <f t="shared" si="16"/>
        <v>9.3599999999999989E-2</v>
      </c>
      <c r="AA107" s="118">
        <f t="shared" si="17"/>
        <v>4.6799999999999994E-2</v>
      </c>
      <c r="AB107" s="118">
        <f t="shared" si="18"/>
        <v>9.3599999999999989E-2</v>
      </c>
      <c r="AC107" s="117">
        <f t="shared" si="19"/>
        <v>4.6799999999999994E-2</v>
      </c>
      <c r="AD107" s="118">
        <f t="shared" si="20"/>
        <v>0.14000000000000001</v>
      </c>
      <c r="AH107" s="379">
        <v>4</v>
      </c>
      <c r="AI107" s="382">
        <f t="shared" si="6"/>
        <v>14</v>
      </c>
      <c r="AJ107" s="382">
        <f t="shared" si="7"/>
        <v>23.4</v>
      </c>
      <c r="AK107" s="382">
        <f t="shared" si="8"/>
        <v>9.36</v>
      </c>
      <c r="AL107" s="357">
        <f t="shared" si="9"/>
        <v>4.68</v>
      </c>
      <c r="AM107" s="357">
        <f t="shared" si="10"/>
        <v>9.36</v>
      </c>
      <c r="AN107" s="382">
        <f t="shared" si="11"/>
        <v>4.68</v>
      </c>
      <c r="AO107" s="357">
        <f t="shared" si="12"/>
        <v>14</v>
      </c>
    </row>
    <row r="108" spans="1:41" ht="20.100000000000001" customHeight="1" x14ac:dyDescent="0.25">
      <c r="A108" s="147" t="s">
        <v>296</v>
      </c>
      <c r="B108" s="147"/>
      <c r="C108" s="147"/>
      <c r="D108" s="147"/>
      <c r="E108" s="147"/>
      <c r="F108" s="147"/>
      <c r="G108" s="147"/>
      <c r="H108" s="147"/>
      <c r="I108" s="147"/>
      <c r="J108" s="147"/>
      <c r="K108" s="147"/>
      <c r="L108" s="198">
        <f>V107</f>
        <v>1.026</v>
      </c>
      <c r="M108" s="198"/>
      <c r="N108" s="198"/>
      <c r="O108" s="198"/>
      <c r="P108" s="198"/>
      <c r="Q108" s="198"/>
      <c r="R108" s="198"/>
      <c r="U108" s="357"/>
      <c r="V108" s="357"/>
      <c r="W108" s="380">
        <f t="shared" si="13"/>
        <v>5</v>
      </c>
      <c r="X108" s="117">
        <f t="shared" si="14"/>
        <v>0.13750000000000001</v>
      </c>
      <c r="Y108" s="117">
        <f t="shared" si="15"/>
        <v>0.23</v>
      </c>
      <c r="Z108" s="117">
        <f t="shared" si="16"/>
        <v>9.1999999999999998E-2</v>
      </c>
      <c r="AA108" s="118">
        <f t="shared" si="17"/>
        <v>4.5999999999999999E-2</v>
      </c>
      <c r="AB108" s="118">
        <f t="shared" si="18"/>
        <v>9.1999999999999998E-2</v>
      </c>
      <c r="AC108" s="117">
        <f t="shared" si="19"/>
        <v>4.5999999999999999E-2</v>
      </c>
      <c r="AD108" s="118">
        <f t="shared" si="20"/>
        <v>0.13750000000000001</v>
      </c>
      <c r="AH108" s="379">
        <v>5</v>
      </c>
      <c r="AI108" s="382">
        <f t="shared" si="6"/>
        <v>13.75</v>
      </c>
      <c r="AJ108" s="382">
        <f t="shared" si="7"/>
        <v>23</v>
      </c>
      <c r="AK108" s="382">
        <f t="shared" si="8"/>
        <v>9.1999999999999993</v>
      </c>
      <c r="AL108" s="357">
        <f t="shared" si="9"/>
        <v>4.5999999999999996</v>
      </c>
      <c r="AM108" s="357">
        <f t="shared" si="10"/>
        <v>9.1999999999999993</v>
      </c>
      <c r="AN108" s="382">
        <f t="shared" si="11"/>
        <v>4.5999999999999996</v>
      </c>
      <c r="AO108" s="357">
        <f t="shared" si="12"/>
        <v>13.75</v>
      </c>
    </row>
    <row r="109" spans="1:41" ht="20.100000000000001" customHeight="1" x14ac:dyDescent="0.25">
      <c r="A109" s="391"/>
      <c r="B109" s="391"/>
      <c r="C109" s="391"/>
      <c r="D109" s="391"/>
      <c r="E109" s="391"/>
      <c r="F109" s="391"/>
      <c r="G109" s="391"/>
      <c r="H109" s="391"/>
      <c r="I109" s="391"/>
      <c r="J109" s="391"/>
      <c r="K109" s="391"/>
      <c r="L109" s="391"/>
      <c r="M109" s="391"/>
      <c r="N109" s="391"/>
      <c r="O109" s="391"/>
      <c r="P109" s="391"/>
      <c r="Q109" s="391"/>
      <c r="R109" s="391"/>
      <c r="W109" s="380">
        <f t="shared" si="13"/>
        <v>6</v>
      </c>
      <c r="X109" s="117">
        <f t="shared" si="14"/>
        <v>0.13500000000000001</v>
      </c>
      <c r="Y109" s="117">
        <f t="shared" si="15"/>
        <v>0.22600000000000001</v>
      </c>
      <c r="Z109" s="117">
        <f t="shared" si="16"/>
        <v>9.0399999999999994E-2</v>
      </c>
      <c r="AA109" s="118">
        <f t="shared" si="17"/>
        <v>4.5199999999999997E-2</v>
      </c>
      <c r="AB109" s="118">
        <f t="shared" si="18"/>
        <v>9.0399999999999994E-2</v>
      </c>
      <c r="AC109" s="117">
        <f t="shared" si="19"/>
        <v>4.5199999999999997E-2</v>
      </c>
      <c r="AD109" s="118">
        <f t="shared" si="20"/>
        <v>0.13500000000000001</v>
      </c>
      <c r="AH109" s="379">
        <v>6</v>
      </c>
      <c r="AI109" s="382">
        <f t="shared" si="6"/>
        <v>13.5</v>
      </c>
      <c r="AJ109" s="382">
        <f t="shared" si="7"/>
        <v>22.6</v>
      </c>
      <c r="AK109" s="382">
        <f t="shared" si="8"/>
        <v>9.0399999999999991</v>
      </c>
      <c r="AL109" s="357">
        <f t="shared" si="9"/>
        <v>4.5199999999999996</v>
      </c>
      <c r="AM109" s="357">
        <f t="shared" si="10"/>
        <v>9.0399999999999991</v>
      </c>
      <c r="AN109" s="382">
        <f t="shared" si="11"/>
        <v>4.5199999999999996</v>
      </c>
      <c r="AO109" s="357">
        <f t="shared" si="12"/>
        <v>13.5</v>
      </c>
    </row>
    <row r="110" spans="1:41" ht="20.100000000000001" customHeight="1" x14ac:dyDescent="0.25">
      <c r="A110" s="147" t="s">
        <v>684</v>
      </c>
      <c r="B110" s="147"/>
      <c r="C110" s="147"/>
      <c r="D110" s="147"/>
      <c r="E110" s="147"/>
      <c r="F110" s="147"/>
      <c r="G110" s="147"/>
      <c r="H110" s="147"/>
      <c r="I110" s="147"/>
      <c r="J110" s="147"/>
      <c r="K110" s="147"/>
      <c r="L110" s="147"/>
      <c r="M110" s="147"/>
      <c r="N110" s="147"/>
      <c r="O110" s="248">
        <f>L103*L108</f>
        <v>323782.43390123796</v>
      </c>
      <c r="P110" s="248"/>
      <c r="Q110" s="248"/>
      <c r="R110" s="248"/>
      <c r="W110" s="380">
        <f t="shared" si="13"/>
        <v>7</v>
      </c>
      <c r="X110" s="117">
        <f t="shared" si="14"/>
        <v>0.13250000000000001</v>
      </c>
      <c r="Y110" s="117">
        <f t="shared" si="15"/>
        <v>0.222</v>
      </c>
      <c r="Z110" s="117">
        <f t="shared" si="16"/>
        <v>8.879999999999999E-2</v>
      </c>
      <c r="AA110" s="118">
        <f t="shared" si="17"/>
        <v>4.4399999999999995E-2</v>
      </c>
      <c r="AB110" s="118">
        <f t="shared" si="18"/>
        <v>8.879999999999999E-2</v>
      </c>
      <c r="AC110" s="117">
        <f t="shared" si="19"/>
        <v>4.4399999999999995E-2</v>
      </c>
      <c r="AD110" s="118">
        <f t="shared" si="20"/>
        <v>0.13250000000000001</v>
      </c>
      <c r="AH110" s="379">
        <v>7</v>
      </c>
      <c r="AI110" s="382">
        <f t="shared" si="6"/>
        <v>13.25</v>
      </c>
      <c r="AJ110" s="382">
        <f t="shared" si="7"/>
        <v>22.2</v>
      </c>
      <c r="AK110" s="382">
        <f t="shared" si="8"/>
        <v>8.879999999999999</v>
      </c>
      <c r="AL110" s="357">
        <f t="shared" si="9"/>
        <v>4.4399999999999995</v>
      </c>
      <c r="AM110" s="357">
        <f t="shared" si="10"/>
        <v>8.879999999999999</v>
      </c>
      <c r="AN110" s="382">
        <f t="shared" si="11"/>
        <v>4.4399999999999995</v>
      </c>
      <c r="AO110" s="357">
        <f t="shared" si="12"/>
        <v>13.25</v>
      </c>
    </row>
    <row r="111" spans="1:41" ht="20.100000000000001" customHeight="1" x14ac:dyDescent="0.25">
      <c r="A111" s="41"/>
      <c r="B111" s="41"/>
      <c r="C111" s="41"/>
      <c r="D111" s="41"/>
      <c r="E111" s="41"/>
      <c r="F111" s="41"/>
      <c r="G111" s="41"/>
      <c r="H111" s="41"/>
      <c r="I111" s="41"/>
      <c r="J111" s="41"/>
      <c r="K111" s="41"/>
      <c r="L111" s="41"/>
      <c r="M111" s="41"/>
      <c r="N111" s="41"/>
      <c r="O111" s="41"/>
      <c r="P111" s="41"/>
      <c r="Q111" s="41"/>
      <c r="R111" s="41"/>
      <c r="W111" s="380">
        <f t="shared" si="13"/>
        <v>8</v>
      </c>
      <c r="X111" s="117">
        <f t="shared" si="14"/>
        <v>0.13</v>
      </c>
      <c r="Y111" s="117">
        <f t="shared" si="15"/>
        <v>0.218</v>
      </c>
      <c r="Z111" s="117">
        <f t="shared" si="16"/>
        <v>8.72E-2</v>
      </c>
      <c r="AA111" s="118">
        <f t="shared" si="17"/>
        <v>4.36E-2</v>
      </c>
      <c r="AB111" s="118">
        <f t="shared" si="18"/>
        <v>8.72E-2</v>
      </c>
      <c r="AC111" s="117">
        <f t="shared" si="19"/>
        <v>4.36E-2</v>
      </c>
      <c r="AD111" s="118">
        <f t="shared" si="20"/>
        <v>0.13</v>
      </c>
      <c r="AH111" s="379">
        <v>8</v>
      </c>
      <c r="AI111" s="382">
        <f t="shared" si="6"/>
        <v>13</v>
      </c>
      <c r="AJ111" s="382">
        <f t="shared" si="7"/>
        <v>21.8</v>
      </c>
      <c r="AK111" s="382">
        <f t="shared" si="8"/>
        <v>8.7200000000000006</v>
      </c>
      <c r="AL111" s="357">
        <f t="shared" si="9"/>
        <v>4.3600000000000003</v>
      </c>
      <c r="AM111" s="357">
        <f t="shared" si="10"/>
        <v>8.7200000000000006</v>
      </c>
      <c r="AN111" s="382">
        <f t="shared" si="11"/>
        <v>4.3600000000000003</v>
      </c>
      <c r="AO111" s="357">
        <f t="shared" si="12"/>
        <v>13</v>
      </c>
    </row>
    <row r="112" spans="1:41" ht="20.100000000000001" customHeight="1" x14ac:dyDescent="0.25">
      <c r="A112" s="153" t="s">
        <v>55</v>
      </c>
      <c r="B112" s="153"/>
      <c r="C112" s="153"/>
      <c r="D112" s="153"/>
      <c r="E112" s="153"/>
      <c r="F112" s="153"/>
      <c r="G112" s="153"/>
      <c r="H112" s="153"/>
      <c r="I112" s="153"/>
      <c r="J112" s="153"/>
      <c r="K112" s="153"/>
      <c r="L112" s="153"/>
      <c r="M112" s="153"/>
      <c r="N112" s="153"/>
      <c r="O112" s="153"/>
      <c r="P112" s="153"/>
      <c r="Q112" s="153"/>
      <c r="R112" s="153"/>
      <c r="W112" s="380">
        <f t="shared" si="13"/>
        <v>9</v>
      </c>
      <c r="X112" s="117">
        <f t="shared" si="14"/>
        <v>0.1275</v>
      </c>
      <c r="Y112" s="117">
        <f t="shared" si="15"/>
        <v>0.214</v>
      </c>
      <c r="Z112" s="117">
        <f t="shared" si="16"/>
        <v>8.5600000000000009E-2</v>
      </c>
      <c r="AA112" s="118">
        <f t="shared" si="17"/>
        <v>4.2800000000000005E-2</v>
      </c>
      <c r="AB112" s="118">
        <f t="shared" si="18"/>
        <v>8.5600000000000009E-2</v>
      </c>
      <c r="AC112" s="117">
        <f t="shared" si="19"/>
        <v>4.2800000000000005E-2</v>
      </c>
      <c r="AD112" s="118">
        <f t="shared" si="20"/>
        <v>0.1275</v>
      </c>
      <c r="AH112" s="379">
        <v>9</v>
      </c>
      <c r="AI112" s="382">
        <f t="shared" si="6"/>
        <v>12.75</v>
      </c>
      <c r="AJ112" s="382">
        <f t="shared" si="7"/>
        <v>21.4</v>
      </c>
      <c r="AK112" s="382">
        <f t="shared" si="8"/>
        <v>8.56</v>
      </c>
      <c r="AL112" s="357">
        <f t="shared" si="9"/>
        <v>4.28</v>
      </c>
      <c r="AM112" s="357">
        <f t="shared" si="10"/>
        <v>8.56</v>
      </c>
      <c r="AN112" s="382">
        <f t="shared" si="11"/>
        <v>4.28</v>
      </c>
      <c r="AO112" s="357">
        <f t="shared" si="12"/>
        <v>12.75</v>
      </c>
    </row>
    <row r="113" spans="1:41" ht="20.100000000000001" customHeight="1" x14ac:dyDescent="0.25">
      <c r="A113" s="8"/>
      <c r="B113" s="8"/>
      <c r="C113" s="8"/>
      <c r="D113" s="8"/>
      <c r="E113" s="8"/>
      <c r="F113" s="8"/>
      <c r="G113" s="8"/>
      <c r="H113" s="8"/>
      <c r="I113" s="8"/>
      <c r="J113" s="8"/>
      <c r="K113" s="8"/>
      <c r="L113" s="8"/>
      <c r="M113" s="8"/>
      <c r="N113" s="8"/>
      <c r="O113" s="8"/>
      <c r="P113" s="8"/>
      <c r="Q113" s="8"/>
      <c r="R113" s="8"/>
      <c r="W113" s="380">
        <f t="shared" si="13"/>
        <v>10</v>
      </c>
      <c r="X113" s="117">
        <f t="shared" si="14"/>
        <v>0.125</v>
      </c>
      <c r="Y113" s="117">
        <f t="shared" si="15"/>
        <v>0.21</v>
      </c>
      <c r="Z113" s="117">
        <f t="shared" si="16"/>
        <v>8.4000000000000005E-2</v>
      </c>
      <c r="AA113" s="118">
        <f t="shared" si="17"/>
        <v>4.2000000000000003E-2</v>
      </c>
      <c r="AB113" s="118">
        <f t="shared" si="18"/>
        <v>8.4000000000000005E-2</v>
      </c>
      <c r="AC113" s="117">
        <f t="shared" si="19"/>
        <v>4.2000000000000003E-2</v>
      </c>
      <c r="AD113" s="118">
        <f t="shared" si="20"/>
        <v>0.125</v>
      </c>
      <c r="AH113" s="379">
        <v>10</v>
      </c>
      <c r="AI113" s="382">
        <f t="shared" si="6"/>
        <v>12.5</v>
      </c>
      <c r="AJ113" s="382">
        <f t="shared" si="7"/>
        <v>21</v>
      </c>
      <c r="AK113" s="382">
        <f t="shared" si="8"/>
        <v>8.4</v>
      </c>
      <c r="AL113" s="357">
        <f t="shared" si="9"/>
        <v>4.2</v>
      </c>
      <c r="AM113" s="357">
        <f t="shared" si="10"/>
        <v>8.4</v>
      </c>
      <c r="AN113" s="382">
        <f t="shared" si="11"/>
        <v>4.2</v>
      </c>
      <c r="AO113" s="357">
        <f t="shared" si="12"/>
        <v>12.5</v>
      </c>
    </row>
    <row r="114" spans="1:41" ht="20.100000000000001" customHeight="1" x14ac:dyDescent="0.25">
      <c r="A114" s="8"/>
      <c r="B114" s="8"/>
      <c r="C114" s="8"/>
      <c r="D114" s="8"/>
      <c r="E114" s="8"/>
      <c r="F114" s="8"/>
      <c r="G114" s="8"/>
      <c r="H114" s="8"/>
      <c r="I114" s="8"/>
      <c r="J114" s="8"/>
      <c r="K114" s="153" t="s">
        <v>56</v>
      </c>
      <c r="L114" s="153"/>
      <c r="M114" s="153"/>
      <c r="N114" s="153"/>
      <c r="O114" s="148">
        <v>3</v>
      </c>
      <c r="P114" s="148"/>
      <c r="Q114" s="148"/>
      <c r="R114" s="148"/>
      <c r="W114" s="380">
        <f t="shared" si="13"/>
        <v>11</v>
      </c>
      <c r="X114" s="117">
        <f t="shared" si="14"/>
        <v>0.12029999999999999</v>
      </c>
      <c r="Y114" s="117">
        <f t="shared" si="15"/>
        <v>0.20199999999999999</v>
      </c>
      <c r="Z114" s="117">
        <f t="shared" si="16"/>
        <v>8.0799999999999997E-2</v>
      </c>
      <c r="AA114" s="118">
        <f t="shared" si="17"/>
        <v>4.0399999999999998E-2</v>
      </c>
      <c r="AB114" s="118">
        <f t="shared" si="18"/>
        <v>8.0799999999999997E-2</v>
      </c>
      <c r="AC114" s="117">
        <f t="shared" si="19"/>
        <v>4.0399999999999998E-2</v>
      </c>
      <c r="AD114" s="118">
        <f t="shared" si="20"/>
        <v>0.12029999999999999</v>
      </c>
      <c r="AH114" s="379">
        <v>11</v>
      </c>
      <c r="AI114" s="382">
        <f t="shared" ref="AI114:AI123" si="21">12.5-(AH114-10)*4.7/10</f>
        <v>12.03</v>
      </c>
      <c r="AJ114" s="382">
        <f t="shared" ref="AJ114:AJ123" si="22">21-((AH114-10)*(8/10))</f>
        <v>20.2</v>
      </c>
      <c r="AK114" s="382">
        <f t="shared" ref="AK114:AK123" si="23">8.4-(AH114-10)*3.2/10</f>
        <v>8.08</v>
      </c>
      <c r="AL114" s="357">
        <f t="shared" si="9"/>
        <v>4.04</v>
      </c>
      <c r="AM114" s="357">
        <f t="shared" si="10"/>
        <v>8.08</v>
      </c>
      <c r="AN114" s="382">
        <f t="shared" ref="AN114:AN123" si="24">4.2-(AH114-10)*1.6/10</f>
        <v>4.04</v>
      </c>
      <c r="AO114" s="357">
        <f t="shared" si="12"/>
        <v>12.03</v>
      </c>
    </row>
    <row r="115" spans="1:41" ht="20.100000000000001" customHeight="1" x14ac:dyDescent="0.25">
      <c r="A115" s="8"/>
      <c r="B115" s="8"/>
      <c r="C115" s="8"/>
      <c r="D115" s="8"/>
      <c r="E115" s="8"/>
      <c r="F115" s="8"/>
      <c r="G115" s="8"/>
      <c r="H115" s="8"/>
      <c r="I115" s="8"/>
      <c r="J115" s="8"/>
      <c r="K115" s="196" t="s">
        <v>57</v>
      </c>
      <c r="L115" s="196"/>
      <c r="M115" s="196"/>
      <c r="N115" s="196"/>
      <c r="O115" s="160">
        <f>O118-O110</f>
        <v>217.56609876203584</v>
      </c>
      <c r="P115" s="160"/>
      <c r="Q115" s="160"/>
      <c r="R115" s="160"/>
      <c r="W115" s="380">
        <f t="shared" si="13"/>
        <v>12</v>
      </c>
      <c r="X115" s="117">
        <f t="shared" si="14"/>
        <v>0.11560000000000001</v>
      </c>
      <c r="Y115" s="117">
        <f t="shared" si="15"/>
        <v>0.19399999999999998</v>
      </c>
      <c r="Z115" s="117">
        <f t="shared" si="16"/>
        <v>7.7600000000000002E-2</v>
      </c>
      <c r="AA115" s="118">
        <f t="shared" si="17"/>
        <v>3.8800000000000001E-2</v>
      </c>
      <c r="AB115" s="118">
        <f t="shared" si="18"/>
        <v>7.7600000000000002E-2</v>
      </c>
      <c r="AC115" s="117">
        <f t="shared" si="19"/>
        <v>3.8800000000000001E-2</v>
      </c>
      <c r="AD115" s="118">
        <f t="shared" si="20"/>
        <v>0.11560000000000001</v>
      </c>
      <c r="AH115" s="379">
        <v>12</v>
      </c>
      <c r="AI115" s="382">
        <f t="shared" si="21"/>
        <v>11.56</v>
      </c>
      <c r="AJ115" s="382">
        <f t="shared" si="22"/>
        <v>19.399999999999999</v>
      </c>
      <c r="AK115" s="382">
        <f t="shared" si="23"/>
        <v>7.7600000000000007</v>
      </c>
      <c r="AL115" s="357">
        <f t="shared" si="9"/>
        <v>3.8800000000000003</v>
      </c>
      <c r="AM115" s="357">
        <f t="shared" si="10"/>
        <v>7.7600000000000007</v>
      </c>
      <c r="AN115" s="382">
        <f t="shared" si="24"/>
        <v>3.8800000000000003</v>
      </c>
      <c r="AO115" s="357">
        <f t="shared" si="12"/>
        <v>11.56</v>
      </c>
    </row>
    <row r="116" spans="1:41" ht="20.100000000000001" customHeight="1" x14ac:dyDescent="0.25">
      <c r="A116" s="8"/>
      <c r="B116" s="8"/>
      <c r="C116" s="8"/>
      <c r="D116" s="8"/>
      <c r="E116" s="8"/>
      <c r="F116" s="8"/>
      <c r="G116" s="8"/>
      <c r="H116" s="8"/>
      <c r="I116" s="8"/>
      <c r="J116" s="8"/>
      <c r="K116" s="196" t="s">
        <v>58</v>
      </c>
      <c r="L116" s="196"/>
      <c r="M116" s="196"/>
      <c r="N116" s="196"/>
      <c r="O116" s="197" t="e">
        <f>O115/#REF!</f>
        <v>#REF!</v>
      </c>
      <c r="P116" s="197"/>
      <c r="Q116" s="197"/>
      <c r="R116" s="197"/>
      <c r="W116" s="380">
        <f t="shared" si="13"/>
        <v>13</v>
      </c>
      <c r="X116" s="117">
        <f t="shared" si="14"/>
        <v>0.1109</v>
      </c>
      <c r="Y116" s="117">
        <f t="shared" si="15"/>
        <v>0.18600000000000003</v>
      </c>
      <c r="Z116" s="117">
        <f t="shared" si="16"/>
        <v>7.4400000000000008E-2</v>
      </c>
      <c r="AA116" s="118">
        <f t="shared" si="17"/>
        <v>3.7200000000000004E-2</v>
      </c>
      <c r="AB116" s="118">
        <f t="shared" si="18"/>
        <v>7.4400000000000008E-2</v>
      </c>
      <c r="AC116" s="117">
        <f t="shared" si="19"/>
        <v>3.7200000000000004E-2</v>
      </c>
      <c r="AD116" s="118">
        <f t="shared" si="20"/>
        <v>0.1109</v>
      </c>
      <c r="AH116" s="379">
        <v>13</v>
      </c>
      <c r="AI116" s="382">
        <f t="shared" si="21"/>
        <v>11.09</v>
      </c>
      <c r="AJ116" s="382">
        <f t="shared" si="22"/>
        <v>18.600000000000001</v>
      </c>
      <c r="AK116" s="382">
        <f t="shared" si="23"/>
        <v>7.44</v>
      </c>
      <c r="AL116" s="357">
        <f t="shared" si="9"/>
        <v>3.72</v>
      </c>
      <c r="AM116" s="357">
        <f t="shared" si="10"/>
        <v>7.44</v>
      </c>
      <c r="AN116" s="382">
        <f t="shared" si="24"/>
        <v>3.72</v>
      </c>
      <c r="AO116" s="357">
        <f t="shared" si="12"/>
        <v>11.09</v>
      </c>
    </row>
    <row r="117" spans="1:41" ht="20.100000000000001" customHeight="1" x14ac:dyDescent="0.25">
      <c r="A117" s="8"/>
      <c r="B117" s="8"/>
      <c r="C117" s="8"/>
      <c r="D117" s="8"/>
      <c r="E117" s="8"/>
      <c r="F117" s="8"/>
      <c r="G117" s="8"/>
      <c r="H117" s="8"/>
      <c r="I117" s="8"/>
      <c r="J117" s="8"/>
      <c r="K117" s="8"/>
      <c r="L117" s="8"/>
      <c r="M117" s="8"/>
      <c r="N117" s="8"/>
      <c r="O117" s="8"/>
      <c r="P117" s="66"/>
      <c r="Q117" s="8"/>
      <c r="R117" s="8"/>
      <c r="W117" s="380">
        <f t="shared" si="13"/>
        <v>14</v>
      </c>
      <c r="X117" s="117">
        <f t="shared" si="14"/>
        <v>0.10619999999999999</v>
      </c>
      <c r="Y117" s="117">
        <f t="shared" si="15"/>
        <v>0.17800000000000002</v>
      </c>
      <c r="Z117" s="117">
        <f t="shared" si="16"/>
        <v>7.1199999999999999E-2</v>
      </c>
      <c r="AA117" s="118">
        <f t="shared" si="17"/>
        <v>3.56E-2</v>
      </c>
      <c r="AB117" s="118">
        <f t="shared" si="18"/>
        <v>7.1199999999999999E-2</v>
      </c>
      <c r="AC117" s="117">
        <f t="shared" si="19"/>
        <v>3.56E-2</v>
      </c>
      <c r="AD117" s="118">
        <f t="shared" si="20"/>
        <v>0.10619999999999999</v>
      </c>
      <c r="AH117" s="379">
        <v>14</v>
      </c>
      <c r="AI117" s="382">
        <f t="shared" si="21"/>
        <v>10.62</v>
      </c>
      <c r="AJ117" s="382">
        <f t="shared" si="22"/>
        <v>17.8</v>
      </c>
      <c r="AK117" s="382">
        <f t="shared" si="23"/>
        <v>7.12</v>
      </c>
      <c r="AL117" s="357">
        <f t="shared" si="9"/>
        <v>3.56</v>
      </c>
      <c r="AM117" s="357">
        <f t="shared" si="10"/>
        <v>7.12</v>
      </c>
      <c r="AN117" s="382">
        <f t="shared" si="24"/>
        <v>3.56</v>
      </c>
      <c r="AO117" s="357">
        <f t="shared" si="12"/>
        <v>10.62</v>
      </c>
    </row>
    <row r="118" spans="1:41" ht="20.100000000000001" customHeight="1" x14ac:dyDescent="0.25">
      <c r="A118" s="8"/>
      <c r="B118" s="8"/>
      <c r="C118" s="8"/>
      <c r="D118" s="8"/>
      <c r="E118" s="8"/>
      <c r="F118" s="8"/>
      <c r="G118" s="8"/>
      <c r="H118" s="8"/>
      <c r="I118" s="8"/>
      <c r="J118" s="8"/>
      <c r="K118" s="153" t="s">
        <v>54</v>
      </c>
      <c r="L118" s="153"/>
      <c r="M118" s="153"/>
      <c r="N118" s="153"/>
      <c r="O118" s="193">
        <f>ROUNDUP(O110,-O114)</f>
        <v>324000</v>
      </c>
      <c r="P118" s="193"/>
      <c r="Q118" s="193"/>
      <c r="R118" s="193"/>
      <c r="W118" s="380">
        <f t="shared" si="13"/>
        <v>15</v>
      </c>
      <c r="X118" s="117">
        <f t="shared" si="14"/>
        <v>0.10150000000000001</v>
      </c>
      <c r="Y118" s="117">
        <f t="shared" si="15"/>
        <v>0.17</v>
      </c>
      <c r="Z118" s="117">
        <f t="shared" si="16"/>
        <v>6.8000000000000005E-2</v>
      </c>
      <c r="AA118" s="118">
        <f t="shared" si="17"/>
        <v>3.4000000000000002E-2</v>
      </c>
      <c r="AB118" s="118">
        <f t="shared" si="18"/>
        <v>6.8000000000000005E-2</v>
      </c>
      <c r="AC118" s="117">
        <f t="shared" si="19"/>
        <v>3.4000000000000002E-2</v>
      </c>
      <c r="AD118" s="118">
        <f t="shared" si="20"/>
        <v>0.10150000000000001</v>
      </c>
      <c r="AH118" s="379">
        <v>15</v>
      </c>
      <c r="AI118" s="382">
        <f t="shared" si="21"/>
        <v>10.15</v>
      </c>
      <c r="AJ118" s="382">
        <f t="shared" si="22"/>
        <v>17</v>
      </c>
      <c r="AK118" s="382">
        <f t="shared" si="23"/>
        <v>6.8000000000000007</v>
      </c>
      <c r="AL118" s="357">
        <f t="shared" si="9"/>
        <v>3.4000000000000004</v>
      </c>
      <c r="AM118" s="357">
        <f t="shared" si="10"/>
        <v>6.8000000000000007</v>
      </c>
      <c r="AN118" s="382">
        <f t="shared" si="24"/>
        <v>3.4000000000000004</v>
      </c>
      <c r="AO118" s="357">
        <f t="shared" si="12"/>
        <v>10.15</v>
      </c>
    </row>
    <row r="119" spans="1:41" ht="20.100000000000001" customHeight="1" x14ac:dyDescent="0.25">
      <c r="A119" s="8"/>
      <c r="B119" s="8"/>
      <c r="C119" s="8"/>
      <c r="D119" s="8"/>
      <c r="E119" s="8"/>
      <c r="F119" s="8"/>
      <c r="G119" s="8"/>
      <c r="H119" s="8"/>
      <c r="I119" s="8"/>
      <c r="J119" s="8"/>
      <c r="K119" s="8"/>
      <c r="L119" s="8"/>
      <c r="M119" s="8"/>
      <c r="N119" s="8"/>
      <c r="O119" s="8"/>
      <c r="P119" s="8"/>
      <c r="Q119" s="8"/>
      <c r="R119" s="8"/>
      <c r="W119" s="380">
        <f t="shared" si="13"/>
        <v>16</v>
      </c>
      <c r="X119" s="117">
        <f t="shared" si="14"/>
        <v>9.6799999999999997E-2</v>
      </c>
      <c r="Y119" s="117">
        <f t="shared" si="15"/>
        <v>0.16200000000000001</v>
      </c>
      <c r="Z119" s="117">
        <f t="shared" si="16"/>
        <v>6.480000000000001E-2</v>
      </c>
      <c r="AA119" s="118">
        <f t="shared" si="17"/>
        <v>3.2400000000000005E-2</v>
      </c>
      <c r="AB119" s="118">
        <f t="shared" si="18"/>
        <v>6.480000000000001E-2</v>
      </c>
      <c r="AC119" s="117">
        <f t="shared" si="19"/>
        <v>3.2400000000000005E-2</v>
      </c>
      <c r="AD119" s="118">
        <f t="shared" si="20"/>
        <v>9.6799999999999997E-2</v>
      </c>
      <c r="AH119" s="379">
        <v>16</v>
      </c>
      <c r="AI119" s="382">
        <f t="shared" si="21"/>
        <v>9.68</v>
      </c>
      <c r="AJ119" s="382">
        <f t="shared" si="22"/>
        <v>16.2</v>
      </c>
      <c r="AK119" s="382">
        <f t="shared" si="23"/>
        <v>6.48</v>
      </c>
      <c r="AL119" s="357">
        <f t="shared" si="9"/>
        <v>3.24</v>
      </c>
      <c r="AM119" s="357">
        <f t="shared" si="10"/>
        <v>6.48</v>
      </c>
      <c r="AN119" s="382">
        <f t="shared" si="24"/>
        <v>3.24</v>
      </c>
      <c r="AO119" s="357">
        <f t="shared" si="12"/>
        <v>9.68</v>
      </c>
    </row>
    <row r="120" spans="1:41" ht="20.100000000000001" customHeight="1" x14ac:dyDescent="0.25">
      <c r="A120" s="41"/>
      <c r="B120" s="41"/>
      <c r="C120" s="41"/>
      <c r="D120" s="41"/>
      <c r="E120" s="41"/>
      <c r="F120" s="41"/>
      <c r="G120" s="41"/>
      <c r="H120" s="41"/>
      <c r="I120" s="41"/>
      <c r="J120" s="41"/>
      <c r="K120" s="41"/>
      <c r="L120" s="41"/>
      <c r="M120" s="41"/>
      <c r="N120" s="41"/>
      <c r="O120" s="41"/>
      <c r="P120" s="41"/>
      <c r="Q120" s="41"/>
      <c r="R120" s="41"/>
      <c r="W120" s="380">
        <f t="shared" si="13"/>
        <v>17</v>
      </c>
      <c r="X120" s="117">
        <f t="shared" si="14"/>
        <v>9.2100000000000015E-2</v>
      </c>
      <c r="Y120" s="117">
        <f t="shared" si="15"/>
        <v>0.154</v>
      </c>
      <c r="Z120" s="117">
        <f t="shared" si="16"/>
        <v>6.1600000000000002E-2</v>
      </c>
      <c r="AA120" s="118">
        <f t="shared" si="17"/>
        <v>3.0800000000000001E-2</v>
      </c>
      <c r="AB120" s="118">
        <f t="shared" si="18"/>
        <v>6.1600000000000002E-2</v>
      </c>
      <c r="AC120" s="117">
        <f t="shared" si="19"/>
        <v>3.0800000000000001E-2</v>
      </c>
      <c r="AD120" s="118">
        <f t="shared" si="20"/>
        <v>9.2100000000000015E-2</v>
      </c>
      <c r="AH120" s="379">
        <v>17</v>
      </c>
      <c r="AI120" s="382">
        <f t="shared" si="21"/>
        <v>9.2100000000000009</v>
      </c>
      <c r="AJ120" s="382">
        <f t="shared" si="22"/>
        <v>15.399999999999999</v>
      </c>
      <c r="AK120" s="382">
        <f t="shared" si="23"/>
        <v>6.16</v>
      </c>
      <c r="AL120" s="357">
        <f t="shared" si="9"/>
        <v>3.08</v>
      </c>
      <c r="AM120" s="357">
        <f t="shared" si="10"/>
        <v>6.16</v>
      </c>
      <c r="AN120" s="382">
        <f t="shared" si="24"/>
        <v>3.08</v>
      </c>
      <c r="AO120" s="357">
        <f t="shared" si="12"/>
        <v>9.2100000000000009</v>
      </c>
    </row>
    <row r="121" spans="1:41" ht="20.100000000000001" customHeight="1" x14ac:dyDescent="0.25">
      <c r="A121" s="171" t="s">
        <v>230</v>
      </c>
      <c r="B121" s="171"/>
      <c r="C121" s="171"/>
      <c r="D121" s="171"/>
      <c r="E121" s="171"/>
      <c r="F121" s="171"/>
      <c r="G121" s="171"/>
      <c r="H121" s="171"/>
      <c r="I121" s="171"/>
      <c r="J121" s="171"/>
      <c r="K121" s="171"/>
      <c r="L121" s="171"/>
      <c r="M121" s="171"/>
      <c r="N121" s="171"/>
      <c r="O121" s="171"/>
      <c r="P121" s="171"/>
      <c r="Q121" s="171"/>
      <c r="R121" s="171"/>
      <c r="W121" s="380">
        <f t="shared" si="13"/>
        <v>18</v>
      </c>
      <c r="X121" s="117">
        <f t="shared" si="14"/>
        <v>8.7400000000000005E-2</v>
      </c>
      <c r="Y121" s="117">
        <f t="shared" si="15"/>
        <v>0.14599999999999999</v>
      </c>
      <c r="Z121" s="117">
        <f t="shared" si="16"/>
        <v>5.8400000000000001E-2</v>
      </c>
      <c r="AA121" s="118">
        <f t="shared" si="17"/>
        <v>2.92E-2</v>
      </c>
      <c r="AB121" s="118">
        <f t="shared" si="18"/>
        <v>5.8400000000000001E-2</v>
      </c>
      <c r="AC121" s="117">
        <f t="shared" si="19"/>
        <v>2.92E-2</v>
      </c>
      <c r="AD121" s="118">
        <f t="shared" si="20"/>
        <v>8.7400000000000005E-2</v>
      </c>
      <c r="AH121" s="379">
        <v>18</v>
      </c>
      <c r="AI121" s="382">
        <f t="shared" si="21"/>
        <v>8.74</v>
      </c>
      <c r="AJ121" s="382">
        <f t="shared" si="22"/>
        <v>14.6</v>
      </c>
      <c r="AK121" s="382">
        <f t="shared" si="23"/>
        <v>5.84</v>
      </c>
      <c r="AL121" s="357">
        <f t="shared" si="9"/>
        <v>2.92</v>
      </c>
      <c r="AM121" s="357">
        <f t="shared" si="10"/>
        <v>5.84</v>
      </c>
      <c r="AN121" s="382">
        <f t="shared" si="24"/>
        <v>2.92</v>
      </c>
      <c r="AO121" s="357">
        <f t="shared" si="12"/>
        <v>8.74</v>
      </c>
    </row>
    <row r="122" spans="1:41" ht="20.100000000000001" customHeight="1" x14ac:dyDescent="0.25">
      <c r="A122" s="171" t="s">
        <v>61</v>
      </c>
      <c r="B122" s="171"/>
      <c r="C122" s="171"/>
      <c r="D122" s="171"/>
      <c r="E122" s="171"/>
      <c r="F122" s="171"/>
      <c r="G122" s="171"/>
      <c r="H122" s="171"/>
      <c r="I122" s="171"/>
      <c r="J122" s="171"/>
      <c r="K122" s="171"/>
      <c r="L122" s="171"/>
      <c r="M122" s="171"/>
      <c r="N122" s="171"/>
      <c r="O122" s="171"/>
      <c r="P122" s="171"/>
      <c r="Q122" s="171"/>
      <c r="R122" s="171"/>
      <c r="W122" s="380">
        <f t="shared" si="13"/>
        <v>19</v>
      </c>
      <c r="X122" s="117">
        <f t="shared" si="14"/>
        <v>8.2699999999999996E-2</v>
      </c>
      <c r="Y122" s="117">
        <f t="shared" si="15"/>
        <v>0.13800000000000001</v>
      </c>
      <c r="Z122" s="117">
        <f t="shared" si="16"/>
        <v>5.5200000000000006E-2</v>
      </c>
      <c r="AA122" s="118">
        <f t="shared" si="17"/>
        <v>2.7600000000000003E-2</v>
      </c>
      <c r="AB122" s="118">
        <f t="shared" si="18"/>
        <v>5.5200000000000006E-2</v>
      </c>
      <c r="AC122" s="117">
        <f t="shared" si="19"/>
        <v>2.7600000000000003E-2</v>
      </c>
      <c r="AD122" s="118">
        <f t="shared" si="20"/>
        <v>8.2699999999999996E-2</v>
      </c>
      <c r="AH122" s="379">
        <v>19</v>
      </c>
      <c r="AI122" s="382">
        <f t="shared" si="21"/>
        <v>8.27</v>
      </c>
      <c r="AJ122" s="382">
        <f t="shared" si="22"/>
        <v>13.8</v>
      </c>
      <c r="AK122" s="382">
        <f t="shared" si="23"/>
        <v>5.5200000000000005</v>
      </c>
      <c r="AL122" s="357">
        <f t="shared" si="9"/>
        <v>2.7600000000000002</v>
      </c>
      <c r="AM122" s="357">
        <f t="shared" si="10"/>
        <v>5.5200000000000005</v>
      </c>
      <c r="AN122" s="382">
        <f t="shared" si="24"/>
        <v>2.7600000000000002</v>
      </c>
      <c r="AO122" s="357">
        <f t="shared" si="12"/>
        <v>8.27</v>
      </c>
    </row>
    <row r="123" spans="1:41" ht="20.100000000000001" customHeight="1" x14ac:dyDescent="0.25">
      <c r="A123" s="8"/>
      <c r="B123" s="8"/>
      <c r="C123" s="8"/>
      <c r="D123" s="8"/>
      <c r="E123" s="8"/>
      <c r="F123" s="8"/>
      <c r="G123" s="8"/>
      <c r="H123" s="8"/>
      <c r="I123" s="8"/>
      <c r="J123" s="8"/>
      <c r="K123" s="8"/>
      <c r="L123" s="8"/>
      <c r="M123" s="8"/>
      <c r="N123" s="8"/>
      <c r="O123" s="8"/>
      <c r="P123" s="8"/>
      <c r="Q123" s="8"/>
      <c r="R123" s="8"/>
      <c r="T123" s="385" t="str">
        <f>IF(P116&gt;0.01,"Reduzir o número de casas decimais","")</f>
        <v/>
      </c>
      <c r="U123" s="385"/>
      <c r="W123" s="380">
        <f t="shared" si="13"/>
        <v>20</v>
      </c>
      <c r="X123" s="117">
        <f t="shared" si="14"/>
        <v>7.8E-2</v>
      </c>
      <c r="Y123" s="117">
        <f t="shared" si="15"/>
        <v>0.13</v>
      </c>
      <c r="Z123" s="117">
        <f t="shared" si="16"/>
        <v>5.2000000000000005E-2</v>
      </c>
      <c r="AA123" s="118">
        <f t="shared" si="17"/>
        <v>2.6000000000000002E-2</v>
      </c>
      <c r="AB123" s="118">
        <f t="shared" si="18"/>
        <v>5.2000000000000005E-2</v>
      </c>
      <c r="AC123" s="117">
        <f t="shared" si="19"/>
        <v>2.6000000000000002E-2</v>
      </c>
      <c r="AD123" s="118">
        <f t="shared" si="20"/>
        <v>7.8E-2</v>
      </c>
      <c r="AH123" s="379">
        <v>20</v>
      </c>
      <c r="AI123" s="382">
        <f t="shared" si="21"/>
        <v>7.8</v>
      </c>
      <c r="AJ123" s="382">
        <f t="shared" si="22"/>
        <v>13</v>
      </c>
      <c r="AK123" s="382">
        <f t="shared" si="23"/>
        <v>5.2</v>
      </c>
      <c r="AL123" s="357">
        <f t="shared" si="9"/>
        <v>2.6</v>
      </c>
      <c r="AM123" s="357">
        <f t="shared" si="10"/>
        <v>5.2</v>
      </c>
      <c r="AN123" s="382">
        <f t="shared" si="24"/>
        <v>2.6</v>
      </c>
      <c r="AO123" s="357">
        <f t="shared" si="12"/>
        <v>7.8</v>
      </c>
    </row>
    <row r="124" spans="1:41" ht="20.100000000000001" customHeight="1" x14ac:dyDescent="0.25">
      <c r="A124" s="356"/>
      <c r="B124" s="356"/>
      <c r="C124" s="356"/>
      <c r="D124" s="356"/>
      <c r="E124" s="356"/>
      <c r="F124" s="356"/>
      <c r="G124" s="356"/>
      <c r="H124" s="356"/>
      <c r="I124" s="356"/>
      <c r="J124" s="356"/>
      <c r="K124" s="356"/>
      <c r="L124" s="356"/>
      <c r="M124" s="356"/>
      <c r="N124" s="356"/>
      <c r="O124" s="356"/>
      <c r="P124" s="356"/>
      <c r="Q124" s="356"/>
      <c r="R124" s="356"/>
      <c r="W124" s="380">
        <f t="shared" si="13"/>
        <v>21</v>
      </c>
      <c r="X124" s="117">
        <f t="shared" si="14"/>
        <v>7.0199999999999999E-2</v>
      </c>
      <c r="Y124" s="117">
        <f t="shared" si="15"/>
        <v>0.11699999999999999</v>
      </c>
      <c r="Z124" s="117">
        <f t="shared" si="16"/>
        <v>4.6799999999999994E-2</v>
      </c>
      <c r="AA124" s="118">
        <f t="shared" si="17"/>
        <v>2.3399999999999997E-2</v>
      </c>
      <c r="AB124" s="118">
        <f t="shared" si="18"/>
        <v>4.6799999999999994E-2</v>
      </c>
      <c r="AC124" s="117">
        <f t="shared" si="19"/>
        <v>2.3399999999999997E-2</v>
      </c>
      <c r="AD124" s="118">
        <f t="shared" si="20"/>
        <v>7.0199999999999999E-2</v>
      </c>
      <c r="AH124" s="379">
        <v>21</v>
      </c>
      <c r="AI124" s="382">
        <f t="shared" ref="AI124:AI133" si="25">7.8-(AH124-20)*7.8/10</f>
        <v>7.02</v>
      </c>
      <c r="AJ124" s="382">
        <f t="shared" ref="AJ124:AJ133" si="26">13-((AH124-20)*(13/10))</f>
        <v>11.7</v>
      </c>
      <c r="AK124" s="382">
        <f t="shared" ref="AK124:AK133" si="27">5.2-(AH124-20)*5.2/10</f>
        <v>4.68</v>
      </c>
      <c r="AL124" s="357">
        <f t="shared" si="9"/>
        <v>2.34</v>
      </c>
      <c r="AM124" s="357">
        <f t="shared" si="10"/>
        <v>4.68</v>
      </c>
      <c r="AN124" s="382">
        <f t="shared" ref="AN124:AN133" si="28">2.6-(AH124-20)*2.6/10</f>
        <v>2.34</v>
      </c>
      <c r="AO124" s="357">
        <f t="shared" si="12"/>
        <v>7.02</v>
      </c>
    </row>
    <row r="125" spans="1:41" ht="20.100000000000001" customHeight="1" x14ac:dyDescent="0.25">
      <c r="A125" s="356"/>
      <c r="B125" s="356"/>
      <c r="C125" s="356"/>
      <c r="D125" s="356"/>
      <c r="E125" s="356"/>
      <c r="F125" s="356"/>
      <c r="G125" s="356"/>
      <c r="H125" s="356"/>
      <c r="I125" s="356"/>
      <c r="J125" s="356"/>
      <c r="K125" s="356"/>
      <c r="L125" s="356"/>
      <c r="M125" s="356"/>
      <c r="N125" s="356"/>
      <c r="O125" s="356"/>
      <c r="P125" s="356"/>
      <c r="Q125" s="356"/>
      <c r="R125" s="356"/>
      <c r="W125" s="380">
        <f t="shared" si="13"/>
        <v>22</v>
      </c>
      <c r="X125" s="117">
        <f t="shared" si="14"/>
        <v>6.2400000000000004E-2</v>
      </c>
      <c r="Y125" s="117">
        <f t="shared" si="15"/>
        <v>0.10400000000000001</v>
      </c>
      <c r="Z125" s="117">
        <f t="shared" si="16"/>
        <v>4.1599999999999998E-2</v>
      </c>
      <c r="AA125" s="118">
        <f t="shared" si="17"/>
        <v>2.0799999999999999E-2</v>
      </c>
      <c r="AB125" s="118">
        <f t="shared" si="18"/>
        <v>4.1599999999999998E-2</v>
      </c>
      <c r="AC125" s="117">
        <f t="shared" si="19"/>
        <v>2.0799999999999999E-2</v>
      </c>
      <c r="AD125" s="118">
        <f t="shared" si="20"/>
        <v>6.2400000000000004E-2</v>
      </c>
      <c r="AH125" s="379">
        <v>22</v>
      </c>
      <c r="AI125" s="382">
        <f t="shared" si="25"/>
        <v>6.24</v>
      </c>
      <c r="AJ125" s="382">
        <f t="shared" si="26"/>
        <v>10.4</v>
      </c>
      <c r="AK125" s="382">
        <f t="shared" si="27"/>
        <v>4.16</v>
      </c>
      <c r="AL125" s="357">
        <f t="shared" si="9"/>
        <v>2.08</v>
      </c>
      <c r="AM125" s="357">
        <f t="shared" si="10"/>
        <v>4.16</v>
      </c>
      <c r="AN125" s="382">
        <f t="shared" si="28"/>
        <v>2.08</v>
      </c>
      <c r="AO125" s="357">
        <f t="shared" si="12"/>
        <v>6.24</v>
      </c>
    </row>
    <row r="126" spans="1:41" ht="20.100000000000001" customHeight="1" x14ac:dyDescent="0.25">
      <c r="A126" s="356"/>
      <c r="B126" s="356"/>
      <c r="C126" s="356"/>
      <c r="D126" s="356"/>
      <c r="E126" s="356"/>
      <c r="F126" s="356"/>
      <c r="G126" s="356"/>
      <c r="H126" s="356"/>
      <c r="I126" s="356"/>
      <c r="J126" s="356"/>
      <c r="K126" s="356"/>
      <c r="L126" s="356"/>
      <c r="M126" s="356"/>
      <c r="N126" s="356"/>
      <c r="O126" s="356"/>
      <c r="P126" s="356"/>
      <c r="Q126" s="356"/>
      <c r="R126" s="356"/>
      <c r="W126" s="380">
        <f t="shared" si="13"/>
        <v>23</v>
      </c>
      <c r="X126" s="117">
        <f t="shared" si="14"/>
        <v>5.4600000000000003E-2</v>
      </c>
      <c r="Y126" s="117">
        <f t="shared" si="15"/>
        <v>9.0999999999999998E-2</v>
      </c>
      <c r="Z126" s="117">
        <f t="shared" si="16"/>
        <v>3.6400000000000002E-2</v>
      </c>
      <c r="AA126" s="118">
        <f t="shared" si="17"/>
        <v>1.8200000000000001E-2</v>
      </c>
      <c r="AB126" s="118">
        <f t="shared" si="18"/>
        <v>3.6400000000000002E-2</v>
      </c>
      <c r="AC126" s="117">
        <f t="shared" si="19"/>
        <v>1.8200000000000001E-2</v>
      </c>
      <c r="AD126" s="118">
        <f t="shared" si="20"/>
        <v>5.4600000000000003E-2</v>
      </c>
      <c r="AH126" s="379">
        <v>23</v>
      </c>
      <c r="AI126" s="382">
        <f t="shared" si="25"/>
        <v>5.46</v>
      </c>
      <c r="AJ126" s="382">
        <f t="shared" si="26"/>
        <v>9.1</v>
      </c>
      <c r="AK126" s="382">
        <f t="shared" si="27"/>
        <v>3.64</v>
      </c>
      <c r="AL126" s="357">
        <f t="shared" si="9"/>
        <v>1.82</v>
      </c>
      <c r="AM126" s="357">
        <f t="shared" si="10"/>
        <v>3.64</v>
      </c>
      <c r="AN126" s="382">
        <f t="shared" si="28"/>
        <v>1.82</v>
      </c>
      <c r="AO126" s="357">
        <f t="shared" si="12"/>
        <v>5.46</v>
      </c>
    </row>
    <row r="127" spans="1:41" ht="20.100000000000001" customHeight="1" x14ac:dyDescent="0.25">
      <c r="A127" s="356"/>
      <c r="B127" s="356"/>
      <c r="C127" s="356"/>
      <c r="D127" s="356"/>
      <c r="E127" s="356"/>
      <c r="F127" s="356"/>
      <c r="G127" s="356"/>
      <c r="H127" s="356"/>
      <c r="I127" s="356"/>
      <c r="J127" s="356"/>
      <c r="K127" s="356"/>
      <c r="L127" s="356"/>
      <c r="M127" s="356"/>
      <c r="N127" s="356"/>
      <c r="O127" s="356"/>
      <c r="P127" s="356"/>
      <c r="Q127" s="356"/>
      <c r="R127" s="356"/>
      <c r="W127" s="380">
        <f t="shared" si="13"/>
        <v>24</v>
      </c>
      <c r="X127" s="117">
        <f t="shared" si="14"/>
        <v>4.6799999999999994E-2</v>
      </c>
      <c r="Y127" s="117">
        <f t="shared" si="15"/>
        <v>7.8E-2</v>
      </c>
      <c r="Z127" s="117">
        <f t="shared" si="16"/>
        <v>3.1200000000000002E-2</v>
      </c>
      <c r="AA127" s="118">
        <f t="shared" si="17"/>
        <v>1.5600000000000001E-2</v>
      </c>
      <c r="AB127" s="118">
        <f t="shared" si="18"/>
        <v>3.1200000000000002E-2</v>
      </c>
      <c r="AC127" s="117">
        <f t="shared" si="19"/>
        <v>1.5600000000000001E-2</v>
      </c>
      <c r="AD127" s="118">
        <f t="shared" si="20"/>
        <v>4.6799999999999994E-2</v>
      </c>
      <c r="AH127" s="379">
        <v>24</v>
      </c>
      <c r="AI127" s="382">
        <f t="shared" si="25"/>
        <v>4.68</v>
      </c>
      <c r="AJ127" s="382">
        <f t="shared" si="26"/>
        <v>7.8</v>
      </c>
      <c r="AK127" s="382">
        <f t="shared" si="27"/>
        <v>3.12</v>
      </c>
      <c r="AL127" s="357">
        <f t="shared" si="9"/>
        <v>1.56</v>
      </c>
      <c r="AM127" s="357">
        <f t="shared" si="10"/>
        <v>3.12</v>
      </c>
      <c r="AN127" s="382">
        <f t="shared" si="28"/>
        <v>1.56</v>
      </c>
      <c r="AO127" s="357">
        <f t="shared" si="12"/>
        <v>4.68</v>
      </c>
    </row>
    <row r="128" spans="1:41" ht="20.100000000000001" customHeight="1" x14ac:dyDescent="0.25">
      <c r="A128" s="356"/>
      <c r="B128" s="356"/>
      <c r="C128" s="356"/>
      <c r="D128" s="356"/>
      <c r="E128" s="356"/>
      <c r="F128" s="356"/>
      <c r="G128" s="356"/>
      <c r="H128" s="356"/>
      <c r="I128" s="356"/>
      <c r="J128" s="356"/>
      <c r="K128" s="356"/>
      <c r="L128" s="356"/>
      <c r="M128" s="356"/>
      <c r="N128" s="356"/>
      <c r="O128" s="356"/>
      <c r="P128" s="356"/>
      <c r="Q128" s="356"/>
      <c r="R128" s="356"/>
      <c r="W128" s="380">
        <f t="shared" si="13"/>
        <v>25</v>
      </c>
      <c r="X128" s="117">
        <f t="shared" si="14"/>
        <v>3.9E-2</v>
      </c>
      <c r="Y128" s="117">
        <f t="shared" si="15"/>
        <v>6.5000000000000002E-2</v>
      </c>
      <c r="Z128" s="117">
        <f t="shared" si="16"/>
        <v>2.6000000000000002E-2</v>
      </c>
      <c r="AA128" s="118">
        <f t="shared" si="17"/>
        <v>1.3000000000000001E-2</v>
      </c>
      <c r="AB128" s="118">
        <f t="shared" si="18"/>
        <v>2.6000000000000002E-2</v>
      </c>
      <c r="AC128" s="117">
        <f t="shared" si="19"/>
        <v>1.3000000000000001E-2</v>
      </c>
      <c r="AD128" s="118">
        <f t="shared" si="20"/>
        <v>3.9E-2</v>
      </c>
      <c r="AH128" s="379">
        <v>25</v>
      </c>
      <c r="AI128" s="382">
        <f t="shared" si="25"/>
        <v>3.9</v>
      </c>
      <c r="AJ128" s="382">
        <f t="shared" si="26"/>
        <v>6.5</v>
      </c>
      <c r="AK128" s="382">
        <f t="shared" si="27"/>
        <v>2.6</v>
      </c>
      <c r="AL128" s="357">
        <f t="shared" si="9"/>
        <v>1.3</v>
      </c>
      <c r="AM128" s="357">
        <f t="shared" si="10"/>
        <v>2.6</v>
      </c>
      <c r="AN128" s="382">
        <f t="shared" si="28"/>
        <v>1.3</v>
      </c>
      <c r="AO128" s="357">
        <f t="shared" si="12"/>
        <v>3.9</v>
      </c>
    </row>
    <row r="129" spans="1:41" ht="20.100000000000001" customHeight="1" x14ac:dyDescent="0.25">
      <c r="A129" s="356"/>
      <c r="B129" s="356"/>
      <c r="C129" s="356"/>
      <c r="D129" s="356"/>
      <c r="E129" s="356"/>
      <c r="F129" s="356"/>
      <c r="G129" s="356"/>
      <c r="H129" s="356"/>
      <c r="I129" s="356"/>
      <c r="J129" s="356"/>
      <c r="K129" s="356"/>
      <c r="L129" s="356"/>
      <c r="M129" s="356"/>
      <c r="N129" s="356"/>
      <c r="O129" s="356"/>
      <c r="P129" s="356"/>
      <c r="Q129" s="356"/>
      <c r="R129" s="356"/>
      <c r="W129" s="380">
        <f t="shared" si="13"/>
        <v>26</v>
      </c>
      <c r="X129" s="117">
        <f t="shared" si="14"/>
        <v>3.1200000000000002E-2</v>
      </c>
      <c r="Y129" s="117">
        <f t="shared" si="15"/>
        <v>5.1999999999999991E-2</v>
      </c>
      <c r="Z129" s="117">
        <f t="shared" si="16"/>
        <v>2.0799999999999999E-2</v>
      </c>
      <c r="AA129" s="118">
        <f t="shared" si="17"/>
        <v>1.04E-2</v>
      </c>
      <c r="AB129" s="118">
        <f t="shared" si="18"/>
        <v>2.0799999999999999E-2</v>
      </c>
      <c r="AC129" s="117">
        <f t="shared" si="19"/>
        <v>1.04E-2</v>
      </c>
      <c r="AD129" s="118">
        <f t="shared" si="20"/>
        <v>3.1200000000000002E-2</v>
      </c>
      <c r="AH129" s="379">
        <v>26</v>
      </c>
      <c r="AI129" s="382">
        <f t="shared" si="25"/>
        <v>3.12</v>
      </c>
      <c r="AJ129" s="382">
        <f t="shared" si="26"/>
        <v>5.1999999999999993</v>
      </c>
      <c r="AK129" s="382">
        <f t="shared" si="27"/>
        <v>2.08</v>
      </c>
      <c r="AL129" s="357">
        <f t="shared" si="9"/>
        <v>1.04</v>
      </c>
      <c r="AM129" s="357">
        <f t="shared" si="10"/>
        <v>2.08</v>
      </c>
      <c r="AN129" s="382">
        <f t="shared" si="28"/>
        <v>1.04</v>
      </c>
      <c r="AO129" s="357">
        <f t="shared" si="12"/>
        <v>3.12</v>
      </c>
    </row>
    <row r="130" spans="1:41" ht="20.100000000000001" customHeight="1" x14ac:dyDescent="0.25">
      <c r="A130" s="356"/>
      <c r="B130" s="356"/>
      <c r="C130" s="356"/>
      <c r="D130" s="356"/>
      <c r="E130" s="356"/>
      <c r="F130" s="356"/>
      <c r="G130" s="356"/>
      <c r="H130" s="356"/>
      <c r="I130" s="356"/>
      <c r="J130" s="356"/>
      <c r="K130" s="356"/>
      <c r="L130" s="356"/>
      <c r="M130" s="356"/>
      <c r="N130" s="356"/>
      <c r="O130" s="356"/>
      <c r="P130" s="356"/>
      <c r="Q130" s="356"/>
      <c r="R130" s="356"/>
      <c r="W130" s="380">
        <f t="shared" si="13"/>
        <v>27</v>
      </c>
      <c r="X130" s="117">
        <f t="shared" si="14"/>
        <v>2.3399999999999997E-2</v>
      </c>
      <c r="Y130" s="117">
        <f t="shared" si="15"/>
        <v>3.9000000000000007E-2</v>
      </c>
      <c r="Z130" s="117">
        <f t="shared" si="16"/>
        <v>1.5600000000000004E-2</v>
      </c>
      <c r="AA130" s="118">
        <f t="shared" si="17"/>
        <v>7.8000000000000022E-3</v>
      </c>
      <c r="AB130" s="118">
        <f t="shared" si="18"/>
        <v>1.5600000000000004E-2</v>
      </c>
      <c r="AC130" s="117">
        <f t="shared" si="19"/>
        <v>7.8000000000000022E-3</v>
      </c>
      <c r="AD130" s="118">
        <f t="shared" si="20"/>
        <v>2.3399999999999997E-2</v>
      </c>
      <c r="AH130" s="379">
        <v>27</v>
      </c>
      <c r="AI130" s="382">
        <f t="shared" si="25"/>
        <v>2.34</v>
      </c>
      <c r="AJ130" s="382">
        <f t="shared" si="26"/>
        <v>3.9000000000000004</v>
      </c>
      <c r="AK130" s="382">
        <f t="shared" si="27"/>
        <v>1.5600000000000005</v>
      </c>
      <c r="AL130" s="357">
        <f t="shared" si="9"/>
        <v>0.78000000000000025</v>
      </c>
      <c r="AM130" s="357">
        <f t="shared" si="10"/>
        <v>1.5600000000000005</v>
      </c>
      <c r="AN130" s="382">
        <f t="shared" si="28"/>
        <v>0.78000000000000025</v>
      </c>
      <c r="AO130" s="357">
        <f t="shared" si="12"/>
        <v>2.34</v>
      </c>
    </row>
    <row r="131" spans="1:41" ht="20.100000000000001" customHeight="1" x14ac:dyDescent="0.25">
      <c r="A131" s="356"/>
      <c r="B131" s="356"/>
      <c r="C131" s="356"/>
      <c r="D131" s="356"/>
      <c r="E131" s="356"/>
      <c r="F131" s="356"/>
      <c r="G131" s="356"/>
      <c r="H131" s="356"/>
      <c r="I131" s="356"/>
      <c r="J131" s="356"/>
      <c r="K131" s="356"/>
      <c r="L131" s="356"/>
      <c r="M131" s="356"/>
      <c r="N131" s="356"/>
      <c r="O131" s="356"/>
      <c r="P131" s="356"/>
      <c r="Q131" s="356"/>
      <c r="R131" s="356"/>
      <c r="W131" s="380">
        <f t="shared" si="13"/>
        <v>28</v>
      </c>
      <c r="X131" s="117">
        <f t="shared" si="14"/>
        <v>1.5599999999999996E-2</v>
      </c>
      <c r="Y131" s="117">
        <f t="shared" si="15"/>
        <v>2.5999999999999995E-2</v>
      </c>
      <c r="Z131" s="117">
        <f t="shared" si="16"/>
        <v>1.04E-2</v>
      </c>
      <c r="AA131" s="118">
        <f t="shared" si="17"/>
        <v>5.1999999999999998E-3</v>
      </c>
      <c r="AB131" s="118">
        <f t="shared" si="18"/>
        <v>1.04E-2</v>
      </c>
      <c r="AC131" s="117">
        <f t="shared" si="19"/>
        <v>5.1999999999999998E-3</v>
      </c>
      <c r="AD131" s="118">
        <f t="shared" si="20"/>
        <v>1.5599999999999996E-2</v>
      </c>
      <c r="AH131" s="379">
        <v>28</v>
      </c>
      <c r="AI131" s="382">
        <f t="shared" si="25"/>
        <v>1.5599999999999996</v>
      </c>
      <c r="AJ131" s="382">
        <f t="shared" si="26"/>
        <v>2.5999999999999996</v>
      </c>
      <c r="AK131" s="382">
        <f t="shared" si="27"/>
        <v>1.04</v>
      </c>
      <c r="AL131" s="357">
        <f t="shared" si="9"/>
        <v>0.52</v>
      </c>
      <c r="AM131" s="357">
        <f t="shared" si="10"/>
        <v>1.04</v>
      </c>
      <c r="AN131" s="382">
        <f t="shared" si="28"/>
        <v>0.52</v>
      </c>
      <c r="AO131" s="357">
        <f t="shared" si="12"/>
        <v>1.5599999999999996</v>
      </c>
    </row>
    <row r="132" spans="1:41" s="356" customFormat="1" ht="20.100000000000001" customHeight="1" x14ac:dyDescent="0.25">
      <c r="W132" s="380">
        <f t="shared" si="13"/>
        <v>29</v>
      </c>
      <c r="X132" s="117">
        <f t="shared" si="14"/>
        <v>7.7999999999999936E-3</v>
      </c>
      <c r="Y132" s="117">
        <f t="shared" si="15"/>
        <v>1.2999999999999989E-2</v>
      </c>
      <c r="Z132" s="117">
        <f t="shared" si="16"/>
        <v>5.1999999999999954E-3</v>
      </c>
      <c r="AA132" s="118">
        <f t="shared" si="17"/>
        <v>2.5999999999999977E-3</v>
      </c>
      <c r="AB132" s="118">
        <f t="shared" si="18"/>
        <v>5.1999999999999954E-3</v>
      </c>
      <c r="AC132" s="117">
        <f t="shared" si="19"/>
        <v>2.5999999999999977E-3</v>
      </c>
      <c r="AD132" s="118">
        <f t="shared" si="20"/>
        <v>7.7999999999999936E-3</v>
      </c>
      <c r="AE132" s="357"/>
      <c r="AF132" s="357"/>
      <c r="AG132" s="357"/>
      <c r="AH132" s="379">
        <v>29</v>
      </c>
      <c r="AI132" s="382">
        <f t="shared" si="25"/>
        <v>0.77999999999999936</v>
      </c>
      <c r="AJ132" s="382">
        <f t="shared" si="26"/>
        <v>1.2999999999999989</v>
      </c>
      <c r="AK132" s="382">
        <f t="shared" si="27"/>
        <v>0.51999999999999957</v>
      </c>
      <c r="AL132" s="357">
        <f t="shared" si="9"/>
        <v>0.25999999999999979</v>
      </c>
      <c r="AM132" s="357">
        <f t="shared" si="10"/>
        <v>0.51999999999999957</v>
      </c>
      <c r="AN132" s="382">
        <f t="shared" si="28"/>
        <v>0.25999999999999979</v>
      </c>
      <c r="AO132" s="357">
        <f t="shared" si="12"/>
        <v>0.77999999999999936</v>
      </c>
    </row>
    <row r="133" spans="1:41" s="356" customFormat="1" ht="20.100000000000001" customHeight="1" x14ac:dyDescent="0.25">
      <c r="W133" s="380">
        <f t="shared" si="13"/>
        <v>30</v>
      </c>
      <c r="X133" s="117">
        <f t="shared" si="14"/>
        <v>0</v>
      </c>
      <c r="Y133" s="117">
        <f t="shared" si="15"/>
        <v>0</v>
      </c>
      <c r="Z133" s="117">
        <f t="shared" si="16"/>
        <v>0</v>
      </c>
      <c r="AA133" s="118">
        <f t="shared" si="17"/>
        <v>0</v>
      </c>
      <c r="AB133" s="118">
        <f t="shared" si="18"/>
        <v>0</v>
      </c>
      <c r="AC133" s="117">
        <f t="shared" si="19"/>
        <v>0</v>
      </c>
      <c r="AD133" s="118">
        <f t="shared" si="20"/>
        <v>0</v>
      </c>
      <c r="AE133" s="357"/>
      <c r="AF133" s="357"/>
      <c r="AG133" s="357"/>
      <c r="AH133" s="379">
        <v>30</v>
      </c>
      <c r="AI133" s="382">
        <f t="shared" si="25"/>
        <v>0</v>
      </c>
      <c r="AJ133" s="382">
        <f t="shared" si="26"/>
        <v>0</v>
      </c>
      <c r="AK133" s="382">
        <f t="shared" si="27"/>
        <v>0</v>
      </c>
      <c r="AL133" s="357">
        <f t="shared" si="9"/>
        <v>0</v>
      </c>
      <c r="AM133" s="357">
        <f t="shared" si="10"/>
        <v>0</v>
      </c>
      <c r="AN133" s="382">
        <f t="shared" si="28"/>
        <v>0</v>
      </c>
      <c r="AO133" s="357">
        <f t="shared" si="12"/>
        <v>0</v>
      </c>
    </row>
    <row r="134" spans="1:41" s="356" customFormat="1" ht="20.100000000000001" customHeight="1" x14ac:dyDescent="0.25">
      <c r="W134" s="380">
        <f t="shared" si="13"/>
        <v>31</v>
      </c>
      <c r="X134" s="117">
        <f t="shared" si="14"/>
        <v>0</v>
      </c>
      <c r="Y134" s="117">
        <f t="shared" si="15"/>
        <v>0</v>
      </c>
      <c r="Z134" s="117">
        <f t="shared" si="16"/>
        <v>0</v>
      </c>
      <c r="AA134" s="118">
        <f t="shared" si="17"/>
        <v>0</v>
      </c>
      <c r="AB134" s="118">
        <f t="shared" si="18"/>
        <v>0</v>
      </c>
      <c r="AC134" s="117">
        <f t="shared" si="19"/>
        <v>0</v>
      </c>
      <c r="AD134" s="118">
        <f t="shared" si="20"/>
        <v>0</v>
      </c>
      <c r="AE134" s="357"/>
      <c r="AF134" s="357"/>
      <c r="AG134" s="357"/>
      <c r="AH134" s="379">
        <v>31</v>
      </c>
      <c r="AI134" s="357">
        <v>0</v>
      </c>
      <c r="AJ134" s="382">
        <v>0</v>
      </c>
      <c r="AK134" s="357">
        <v>0</v>
      </c>
      <c r="AL134" s="357">
        <f t="shared" si="9"/>
        <v>0</v>
      </c>
      <c r="AM134" s="357">
        <f t="shared" si="10"/>
        <v>0</v>
      </c>
      <c r="AN134" s="357">
        <v>0</v>
      </c>
      <c r="AO134" s="357">
        <f t="shared" si="12"/>
        <v>0</v>
      </c>
    </row>
    <row r="135" spans="1:41" ht="20.100000000000001" customHeight="1" x14ac:dyDescent="0.25">
      <c r="A135" s="356"/>
      <c r="B135" s="356"/>
      <c r="C135" s="356"/>
      <c r="D135" s="356"/>
      <c r="E135" s="356"/>
      <c r="F135" s="356"/>
      <c r="G135" s="356"/>
      <c r="H135" s="356"/>
      <c r="I135" s="356"/>
      <c r="J135" s="356"/>
      <c r="K135" s="356"/>
      <c r="L135" s="356"/>
      <c r="M135" s="356"/>
      <c r="N135" s="356"/>
      <c r="O135" s="356"/>
      <c r="P135" s="356"/>
      <c r="Q135" s="356"/>
      <c r="R135" s="356"/>
      <c r="W135" s="380">
        <f t="shared" si="13"/>
        <v>32</v>
      </c>
      <c r="X135" s="117">
        <f t="shared" si="14"/>
        <v>0</v>
      </c>
      <c r="Y135" s="117">
        <f t="shared" si="15"/>
        <v>0</v>
      </c>
      <c r="Z135" s="117">
        <f t="shared" si="16"/>
        <v>0</v>
      </c>
      <c r="AA135" s="118">
        <f t="shared" si="17"/>
        <v>0</v>
      </c>
      <c r="AB135" s="118">
        <f t="shared" si="18"/>
        <v>0</v>
      </c>
      <c r="AC135" s="117">
        <f t="shared" si="19"/>
        <v>0</v>
      </c>
      <c r="AD135" s="118">
        <f t="shared" si="20"/>
        <v>0</v>
      </c>
      <c r="AH135" s="379">
        <v>32</v>
      </c>
      <c r="AI135" s="357">
        <v>0</v>
      </c>
      <c r="AJ135" s="382">
        <v>0</v>
      </c>
      <c r="AK135" s="357">
        <v>0</v>
      </c>
      <c r="AL135" s="357">
        <f t="shared" ref="AL135:AL166" si="29">AN135</f>
        <v>0</v>
      </c>
      <c r="AM135" s="357">
        <f t="shared" ref="AM135:AM166" si="30">AK135</f>
        <v>0</v>
      </c>
      <c r="AN135" s="357">
        <v>0</v>
      </c>
      <c r="AO135" s="357">
        <f t="shared" ref="AO135:AO166" si="31">AI135</f>
        <v>0</v>
      </c>
    </row>
    <row r="136" spans="1:41" ht="20.100000000000001" customHeight="1" x14ac:dyDescent="0.25">
      <c r="A136" s="356"/>
      <c r="B136" s="356"/>
      <c r="C136" s="356"/>
      <c r="D136" s="356"/>
      <c r="E136" s="356"/>
      <c r="F136" s="356"/>
      <c r="G136" s="356"/>
      <c r="H136" s="356"/>
      <c r="I136" s="356"/>
      <c r="J136" s="356"/>
      <c r="K136" s="356"/>
      <c r="L136" s="356"/>
      <c r="M136" s="356"/>
      <c r="N136" s="356"/>
      <c r="O136" s="356"/>
      <c r="P136" s="356"/>
      <c r="Q136" s="356"/>
      <c r="R136" s="356"/>
      <c r="W136" s="380">
        <f t="shared" ref="W136:W167" si="32">AH136</f>
        <v>33</v>
      </c>
      <c r="X136" s="117">
        <f t="shared" ref="X136:X167" si="33">AI136/100</f>
        <v>0</v>
      </c>
      <c r="Y136" s="117">
        <f t="shared" ref="Y136:Y167" si="34">AJ136/100</f>
        <v>0</v>
      </c>
      <c r="Z136" s="117">
        <f t="shared" ref="Z136:Z167" si="35">AK136/100</f>
        <v>0</v>
      </c>
      <c r="AA136" s="118">
        <f t="shared" ref="AA136:AA167" si="36">AC136</f>
        <v>0</v>
      </c>
      <c r="AB136" s="118">
        <f t="shared" ref="AB136:AB167" si="37">Z136</f>
        <v>0</v>
      </c>
      <c r="AC136" s="117">
        <f t="shared" ref="AC136:AC167" si="38">AN136/100</f>
        <v>0</v>
      </c>
      <c r="AD136" s="118">
        <f t="shared" ref="AD136:AD167" si="39">X136</f>
        <v>0</v>
      </c>
      <c r="AH136" s="379">
        <v>33</v>
      </c>
      <c r="AI136" s="357">
        <v>0</v>
      </c>
      <c r="AJ136" s="382">
        <v>0</v>
      </c>
      <c r="AK136" s="357">
        <v>0</v>
      </c>
      <c r="AL136" s="357">
        <f t="shared" si="29"/>
        <v>0</v>
      </c>
      <c r="AM136" s="357">
        <f t="shared" si="30"/>
        <v>0</v>
      </c>
      <c r="AN136" s="357">
        <v>0</v>
      </c>
      <c r="AO136" s="357">
        <f t="shared" si="31"/>
        <v>0</v>
      </c>
    </row>
    <row r="137" spans="1:41" ht="20.100000000000001" customHeight="1" x14ac:dyDescent="0.25">
      <c r="A137" s="356"/>
      <c r="B137" s="356"/>
      <c r="C137" s="356"/>
      <c r="D137" s="356"/>
      <c r="E137" s="356"/>
      <c r="F137" s="356"/>
      <c r="G137" s="356"/>
      <c r="H137" s="356"/>
      <c r="I137" s="356"/>
      <c r="J137" s="356"/>
      <c r="K137" s="356"/>
      <c r="L137" s="356"/>
      <c r="M137" s="356"/>
      <c r="N137" s="356"/>
      <c r="O137" s="356"/>
      <c r="P137" s="356"/>
      <c r="Q137" s="356"/>
      <c r="R137" s="356"/>
      <c r="W137" s="380">
        <f t="shared" si="32"/>
        <v>34</v>
      </c>
      <c r="X137" s="117">
        <f t="shared" si="33"/>
        <v>0</v>
      </c>
      <c r="Y137" s="117">
        <f t="shared" si="34"/>
        <v>0</v>
      </c>
      <c r="Z137" s="117">
        <f t="shared" si="35"/>
        <v>0</v>
      </c>
      <c r="AA137" s="118">
        <f t="shared" si="36"/>
        <v>0</v>
      </c>
      <c r="AB137" s="118">
        <f t="shared" si="37"/>
        <v>0</v>
      </c>
      <c r="AC137" s="117">
        <f t="shared" si="38"/>
        <v>0</v>
      </c>
      <c r="AD137" s="118">
        <f t="shared" si="39"/>
        <v>0</v>
      </c>
      <c r="AH137" s="379">
        <v>34</v>
      </c>
      <c r="AI137" s="357">
        <v>0</v>
      </c>
      <c r="AJ137" s="382">
        <v>0</v>
      </c>
      <c r="AK137" s="357">
        <v>0</v>
      </c>
      <c r="AL137" s="357">
        <f t="shared" si="29"/>
        <v>0</v>
      </c>
      <c r="AM137" s="357">
        <f t="shared" si="30"/>
        <v>0</v>
      </c>
      <c r="AN137" s="357">
        <v>0</v>
      </c>
      <c r="AO137" s="357">
        <f t="shared" si="31"/>
        <v>0</v>
      </c>
    </row>
    <row r="138" spans="1:41" s="356" customFormat="1" ht="20.100000000000001" customHeight="1" x14ac:dyDescent="0.25">
      <c r="W138" s="380">
        <f t="shared" si="32"/>
        <v>35</v>
      </c>
      <c r="X138" s="117">
        <f t="shared" si="33"/>
        <v>0</v>
      </c>
      <c r="Y138" s="117">
        <f t="shared" si="34"/>
        <v>0</v>
      </c>
      <c r="Z138" s="117">
        <f t="shared" si="35"/>
        <v>0</v>
      </c>
      <c r="AA138" s="118">
        <f t="shared" si="36"/>
        <v>0</v>
      </c>
      <c r="AB138" s="118">
        <f t="shared" si="37"/>
        <v>0</v>
      </c>
      <c r="AC138" s="117">
        <f t="shared" si="38"/>
        <v>0</v>
      </c>
      <c r="AD138" s="118">
        <f t="shared" si="39"/>
        <v>0</v>
      </c>
      <c r="AE138" s="357"/>
      <c r="AF138" s="357"/>
      <c r="AG138" s="357"/>
      <c r="AH138" s="379">
        <v>35</v>
      </c>
      <c r="AI138" s="357">
        <v>0</v>
      </c>
      <c r="AJ138" s="382">
        <v>0</v>
      </c>
      <c r="AK138" s="357">
        <v>0</v>
      </c>
      <c r="AL138" s="357">
        <f t="shared" si="29"/>
        <v>0</v>
      </c>
      <c r="AM138" s="357">
        <f t="shared" si="30"/>
        <v>0</v>
      </c>
      <c r="AN138" s="357">
        <v>0</v>
      </c>
      <c r="AO138" s="357">
        <f t="shared" si="31"/>
        <v>0</v>
      </c>
    </row>
    <row r="139" spans="1:41" s="356" customFormat="1" ht="20.100000000000001" customHeight="1" x14ac:dyDescent="0.25">
      <c r="W139" s="380">
        <f t="shared" si="32"/>
        <v>36</v>
      </c>
      <c r="X139" s="117">
        <f t="shared" si="33"/>
        <v>0</v>
      </c>
      <c r="Y139" s="117">
        <f t="shared" si="34"/>
        <v>0</v>
      </c>
      <c r="Z139" s="117">
        <f t="shared" si="35"/>
        <v>0</v>
      </c>
      <c r="AA139" s="118">
        <f t="shared" si="36"/>
        <v>0</v>
      </c>
      <c r="AB139" s="118">
        <f t="shared" si="37"/>
        <v>0</v>
      </c>
      <c r="AC139" s="117">
        <f t="shared" si="38"/>
        <v>0</v>
      </c>
      <c r="AD139" s="118">
        <f t="shared" si="39"/>
        <v>0</v>
      </c>
      <c r="AE139" s="357"/>
      <c r="AF139" s="357"/>
      <c r="AG139" s="357"/>
      <c r="AH139" s="379">
        <v>36</v>
      </c>
      <c r="AI139" s="357">
        <v>0</v>
      </c>
      <c r="AJ139" s="382">
        <v>0</v>
      </c>
      <c r="AK139" s="357">
        <v>0</v>
      </c>
      <c r="AL139" s="357">
        <f t="shared" si="29"/>
        <v>0</v>
      </c>
      <c r="AM139" s="357">
        <f t="shared" si="30"/>
        <v>0</v>
      </c>
      <c r="AN139" s="357">
        <v>0</v>
      </c>
      <c r="AO139" s="357">
        <f t="shared" si="31"/>
        <v>0</v>
      </c>
    </row>
    <row r="140" spans="1:41" ht="20.100000000000001" customHeight="1" x14ac:dyDescent="0.25">
      <c r="A140" s="356"/>
      <c r="B140" s="356"/>
      <c r="C140" s="356"/>
      <c r="D140" s="356"/>
      <c r="E140" s="356"/>
      <c r="F140" s="356"/>
      <c r="G140" s="356"/>
      <c r="H140" s="356"/>
      <c r="I140" s="356"/>
      <c r="J140" s="356"/>
      <c r="K140" s="356"/>
      <c r="L140" s="356"/>
      <c r="M140" s="356"/>
      <c r="N140" s="356"/>
      <c r="O140" s="356"/>
      <c r="P140" s="356"/>
      <c r="Q140" s="356"/>
      <c r="R140" s="356"/>
      <c r="W140" s="380">
        <f t="shared" si="32"/>
        <v>37</v>
      </c>
      <c r="X140" s="117">
        <f t="shared" si="33"/>
        <v>0</v>
      </c>
      <c r="Y140" s="117">
        <f t="shared" si="34"/>
        <v>0</v>
      </c>
      <c r="Z140" s="117">
        <f t="shared" si="35"/>
        <v>0</v>
      </c>
      <c r="AA140" s="118">
        <f t="shared" si="36"/>
        <v>0</v>
      </c>
      <c r="AB140" s="118">
        <f t="shared" si="37"/>
        <v>0</v>
      </c>
      <c r="AC140" s="117">
        <f t="shared" si="38"/>
        <v>0</v>
      </c>
      <c r="AD140" s="118">
        <f t="shared" si="39"/>
        <v>0</v>
      </c>
      <c r="AH140" s="379">
        <v>37</v>
      </c>
      <c r="AI140" s="357">
        <v>0</v>
      </c>
      <c r="AJ140" s="382">
        <v>0</v>
      </c>
      <c r="AK140" s="357">
        <v>0</v>
      </c>
      <c r="AL140" s="357">
        <f t="shared" si="29"/>
        <v>0</v>
      </c>
      <c r="AM140" s="357">
        <f t="shared" si="30"/>
        <v>0</v>
      </c>
      <c r="AN140" s="357">
        <v>0</v>
      </c>
      <c r="AO140" s="357">
        <f t="shared" si="31"/>
        <v>0</v>
      </c>
    </row>
    <row r="141" spans="1:41" s="356" customFormat="1" ht="20.100000000000001" customHeight="1" x14ac:dyDescent="0.25">
      <c r="W141" s="380">
        <f t="shared" si="32"/>
        <v>38</v>
      </c>
      <c r="X141" s="117">
        <f t="shared" si="33"/>
        <v>0</v>
      </c>
      <c r="Y141" s="117">
        <f t="shared" si="34"/>
        <v>0</v>
      </c>
      <c r="Z141" s="117">
        <f t="shared" si="35"/>
        <v>0</v>
      </c>
      <c r="AA141" s="118">
        <f t="shared" si="36"/>
        <v>0</v>
      </c>
      <c r="AB141" s="118">
        <f t="shared" si="37"/>
        <v>0</v>
      </c>
      <c r="AC141" s="117">
        <f t="shared" si="38"/>
        <v>0</v>
      </c>
      <c r="AD141" s="118">
        <f t="shared" si="39"/>
        <v>0</v>
      </c>
      <c r="AE141" s="357"/>
      <c r="AF141" s="357"/>
      <c r="AG141" s="357"/>
      <c r="AH141" s="379">
        <v>38</v>
      </c>
      <c r="AI141" s="357">
        <v>0</v>
      </c>
      <c r="AJ141" s="382">
        <v>0</v>
      </c>
      <c r="AK141" s="357">
        <v>0</v>
      </c>
      <c r="AL141" s="357">
        <f t="shared" si="29"/>
        <v>0</v>
      </c>
      <c r="AM141" s="357">
        <f t="shared" si="30"/>
        <v>0</v>
      </c>
      <c r="AN141" s="357">
        <v>0</v>
      </c>
      <c r="AO141" s="357">
        <f t="shared" si="31"/>
        <v>0</v>
      </c>
    </row>
    <row r="142" spans="1:41" s="356" customFormat="1" ht="20.100000000000001" customHeight="1" x14ac:dyDescent="0.25">
      <c r="W142" s="380">
        <f t="shared" si="32"/>
        <v>39</v>
      </c>
      <c r="X142" s="117">
        <f t="shared" si="33"/>
        <v>0</v>
      </c>
      <c r="Y142" s="117">
        <f t="shared" si="34"/>
        <v>0</v>
      </c>
      <c r="Z142" s="117">
        <f t="shared" si="35"/>
        <v>0</v>
      </c>
      <c r="AA142" s="118">
        <f t="shared" si="36"/>
        <v>0</v>
      </c>
      <c r="AB142" s="118">
        <f t="shared" si="37"/>
        <v>0</v>
      </c>
      <c r="AC142" s="117">
        <f t="shared" si="38"/>
        <v>0</v>
      </c>
      <c r="AD142" s="118">
        <f t="shared" si="39"/>
        <v>0</v>
      </c>
      <c r="AE142" s="357"/>
      <c r="AF142" s="357"/>
      <c r="AG142" s="357"/>
      <c r="AH142" s="379">
        <v>39</v>
      </c>
      <c r="AI142" s="357">
        <v>0</v>
      </c>
      <c r="AJ142" s="382">
        <v>0</v>
      </c>
      <c r="AK142" s="357">
        <v>0</v>
      </c>
      <c r="AL142" s="357">
        <f t="shared" si="29"/>
        <v>0</v>
      </c>
      <c r="AM142" s="357">
        <f t="shared" si="30"/>
        <v>0</v>
      </c>
      <c r="AN142" s="357">
        <v>0</v>
      </c>
      <c r="AO142" s="357">
        <f t="shared" si="31"/>
        <v>0</v>
      </c>
    </row>
    <row r="143" spans="1:41" s="356" customFormat="1" ht="20.100000000000001" customHeight="1" x14ac:dyDescent="0.25">
      <c r="W143" s="380">
        <f t="shared" si="32"/>
        <v>40</v>
      </c>
      <c r="X143" s="117">
        <f t="shared" si="33"/>
        <v>0</v>
      </c>
      <c r="Y143" s="117">
        <f t="shared" si="34"/>
        <v>0</v>
      </c>
      <c r="Z143" s="117">
        <f t="shared" si="35"/>
        <v>0</v>
      </c>
      <c r="AA143" s="118">
        <f t="shared" si="36"/>
        <v>0</v>
      </c>
      <c r="AB143" s="118">
        <f t="shared" si="37"/>
        <v>0</v>
      </c>
      <c r="AC143" s="117">
        <f t="shared" si="38"/>
        <v>0</v>
      </c>
      <c r="AD143" s="118">
        <f t="shared" si="39"/>
        <v>0</v>
      </c>
      <c r="AE143" s="357"/>
      <c r="AF143" s="357"/>
      <c r="AG143" s="357"/>
      <c r="AH143" s="379">
        <v>40</v>
      </c>
      <c r="AI143" s="357">
        <v>0</v>
      </c>
      <c r="AJ143" s="382">
        <v>0</v>
      </c>
      <c r="AK143" s="357">
        <v>0</v>
      </c>
      <c r="AL143" s="357">
        <f t="shared" si="29"/>
        <v>0</v>
      </c>
      <c r="AM143" s="357">
        <f t="shared" si="30"/>
        <v>0</v>
      </c>
      <c r="AN143" s="357">
        <v>0</v>
      </c>
      <c r="AO143" s="357">
        <f t="shared" si="31"/>
        <v>0</v>
      </c>
    </row>
    <row r="144" spans="1:41" s="356" customFormat="1" ht="20.100000000000001" customHeight="1" x14ac:dyDescent="0.25">
      <c r="W144" s="380">
        <f t="shared" si="32"/>
        <v>41</v>
      </c>
      <c r="X144" s="117">
        <f t="shared" si="33"/>
        <v>0</v>
      </c>
      <c r="Y144" s="117">
        <f t="shared" si="34"/>
        <v>0</v>
      </c>
      <c r="Z144" s="117">
        <f t="shared" si="35"/>
        <v>0</v>
      </c>
      <c r="AA144" s="118">
        <f t="shared" si="36"/>
        <v>0</v>
      </c>
      <c r="AB144" s="118">
        <f t="shared" si="37"/>
        <v>0</v>
      </c>
      <c r="AC144" s="117">
        <f t="shared" si="38"/>
        <v>0</v>
      </c>
      <c r="AD144" s="118">
        <f t="shared" si="39"/>
        <v>0</v>
      </c>
      <c r="AE144" s="357"/>
      <c r="AF144" s="357"/>
      <c r="AG144" s="357"/>
      <c r="AH144" s="379">
        <v>41</v>
      </c>
      <c r="AI144" s="357">
        <v>0</v>
      </c>
      <c r="AJ144" s="382">
        <v>0</v>
      </c>
      <c r="AK144" s="357">
        <v>0</v>
      </c>
      <c r="AL144" s="357">
        <f t="shared" si="29"/>
        <v>0</v>
      </c>
      <c r="AM144" s="357">
        <f t="shared" si="30"/>
        <v>0</v>
      </c>
      <c r="AN144" s="357">
        <v>0</v>
      </c>
      <c r="AO144" s="357">
        <f t="shared" si="31"/>
        <v>0</v>
      </c>
    </row>
    <row r="145" spans="23:41" s="356" customFormat="1" ht="20.100000000000001" customHeight="1" x14ac:dyDescent="0.25">
      <c r="W145" s="380">
        <f t="shared" si="32"/>
        <v>42</v>
      </c>
      <c r="X145" s="117">
        <f t="shared" si="33"/>
        <v>0</v>
      </c>
      <c r="Y145" s="117">
        <f t="shared" si="34"/>
        <v>0</v>
      </c>
      <c r="Z145" s="117">
        <f t="shared" si="35"/>
        <v>0</v>
      </c>
      <c r="AA145" s="118">
        <f t="shared" si="36"/>
        <v>0</v>
      </c>
      <c r="AB145" s="118">
        <f t="shared" si="37"/>
        <v>0</v>
      </c>
      <c r="AC145" s="117">
        <f t="shared" si="38"/>
        <v>0</v>
      </c>
      <c r="AD145" s="118">
        <f t="shared" si="39"/>
        <v>0</v>
      </c>
      <c r="AE145" s="357"/>
      <c r="AF145" s="357"/>
      <c r="AG145" s="357"/>
      <c r="AH145" s="379">
        <v>42</v>
      </c>
      <c r="AI145" s="357">
        <v>0</v>
      </c>
      <c r="AJ145" s="382">
        <v>0</v>
      </c>
      <c r="AK145" s="357">
        <v>0</v>
      </c>
      <c r="AL145" s="357">
        <f t="shared" si="29"/>
        <v>0</v>
      </c>
      <c r="AM145" s="357">
        <f t="shared" si="30"/>
        <v>0</v>
      </c>
      <c r="AN145" s="357">
        <v>0</v>
      </c>
      <c r="AO145" s="357">
        <f t="shared" si="31"/>
        <v>0</v>
      </c>
    </row>
    <row r="146" spans="23:41" s="356" customFormat="1" ht="20.100000000000001" customHeight="1" x14ac:dyDescent="0.25">
      <c r="W146" s="380">
        <f t="shared" si="32"/>
        <v>43</v>
      </c>
      <c r="X146" s="117">
        <f t="shared" si="33"/>
        <v>0</v>
      </c>
      <c r="Y146" s="117">
        <f t="shared" si="34"/>
        <v>0</v>
      </c>
      <c r="Z146" s="117">
        <f t="shared" si="35"/>
        <v>0</v>
      </c>
      <c r="AA146" s="118">
        <f t="shared" si="36"/>
        <v>0</v>
      </c>
      <c r="AB146" s="118">
        <f t="shared" si="37"/>
        <v>0</v>
      </c>
      <c r="AC146" s="117">
        <f t="shared" si="38"/>
        <v>0</v>
      </c>
      <c r="AD146" s="118">
        <f t="shared" si="39"/>
        <v>0</v>
      </c>
      <c r="AE146" s="357"/>
      <c r="AF146" s="357"/>
      <c r="AG146" s="357"/>
      <c r="AH146" s="379">
        <v>43</v>
      </c>
      <c r="AI146" s="357">
        <v>0</v>
      </c>
      <c r="AJ146" s="382">
        <v>0</v>
      </c>
      <c r="AK146" s="357">
        <v>0</v>
      </c>
      <c r="AL146" s="357">
        <f t="shared" si="29"/>
        <v>0</v>
      </c>
      <c r="AM146" s="357">
        <f t="shared" si="30"/>
        <v>0</v>
      </c>
      <c r="AN146" s="357">
        <v>0</v>
      </c>
      <c r="AO146" s="357">
        <f t="shared" si="31"/>
        <v>0</v>
      </c>
    </row>
    <row r="147" spans="23:41" s="356" customFormat="1" ht="20.100000000000001" customHeight="1" x14ac:dyDescent="0.25">
      <c r="W147" s="380">
        <f t="shared" si="32"/>
        <v>44</v>
      </c>
      <c r="X147" s="117">
        <f t="shared" si="33"/>
        <v>0</v>
      </c>
      <c r="Y147" s="117">
        <f t="shared" si="34"/>
        <v>0</v>
      </c>
      <c r="Z147" s="117">
        <f t="shared" si="35"/>
        <v>0</v>
      </c>
      <c r="AA147" s="118">
        <f t="shared" si="36"/>
        <v>0</v>
      </c>
      <c r="AB147" s="118">
        <f t="shared" si="37"/>
        <v>0</v>
      </c>
      <c r="AC147" s="117">
        <f t="shared" si="38"/>
        <v>0</v>
      </c>
      <c r="AD147" s="118">
        <f t="shared" si="39"/>
        <v>0</v>
      </c>
      <c r="AE147" s="357"/>
      <c r="AF147" s="357"/>
      <c r="AG147" s="357"/>
      <c r="AH147" s="379">
        <v>44</v>
      </c>
      <c r="AI147" s="357">
        <v>0</v>
      </c>
      <c r="AJ147" s="382">
        <v>0</v>
      </c>
      <c r="AK147" s="357">
        <v>0</v>
      </c>
      <c r="AL147" s="357">
        <f t="shared" si="29"/>
        <v>0</v>
      </c>
      <c r="AM147" s="357">
        <f t="shared" si="30"/>
        <v>0</v>
      </c>
      <c r="AN147" s="357">
        <v>0</v>
      </c>
      <c r="AO147" s="357">
        <f t="shared" si="31"/>
        <v>0</v>
      </c>
    </row>
    <row r="148" spans="23:41" s="356" customFormat="1" ht="20.100000000000001" customHeight="1" x14ac:dyDescent="0.25">
      <c r="W148" s="380">
        <f t="shared" si="32"/>
        <v>45</v>
      </c>
      <c r="X148" s="117">
        <f t="shared" si="33"/>
        <v>0</v>
      </c>
      <c r="Y148" s="117">
        <f t="shared" si="34"/>
        <v>0</v>
      </c>
      <c r="Z148" s="117">
        <f t="shared" si="35"/>
        <v>0</v>
      </c>
      <c r="AA148" s="118">
        <f t="shared" si="36"/>
        <v>0</v>
      </c>
      <c r="AB148" s="118">
        <f t="shared" si="37"/>
        <v>0</v>
      </c>
      <c r="AC148" s="117">
        <f t="shared" si="38"/>
        <v>0</v>
      </c>
      <c r="AD148" s="118">
        <f t="shared" si="39"/>
        <v>0</v>
      </c>
      <c r="AE148" s="357"/>
      <c r="AF148" s="357"/>
      <c r="AG148" s="357"/>
      <c r="AH148" s="379">
        <v>45</v>
      </c>
      <c r="AI148" s="357">
        <v>0</v>
      </c>
      <c r="AJ148" s="382">
        <v>0</v>
      </c>
      <c r="AK148" s="357">
        <v>0</v>
      </c>
      <c r="AL148" s="357">
        <f t="shared" si="29"/>
        <v>0</v>
      </c>
      <c r="AM148" s="357">
        <f t="shared" si="30"/>
        <v>0</v>
      </c>
      <c r="AN148" s="357">
        <v>0</v>
      </c>
      <c r="AO148" s="357">
        <f t="shared" si="31"/>
        <v>0</v>
      </c>
    </row>
    <row r="149" spans="23:41" s="356" customFormat="1" ht="20.100000000000001" customHeight="1" x14ac:dyDescent="0.25">
      <c r="W149" s="380">
        <f t="shared" si="32"/>
        <v>46</v>
      </c>
      <c r="X149" s="117">
        <f t="shared" si="33"/>
        <v>0</v>
      </c>
      <c r="Y149" s="117">
        <f t="shared" si="34"/>
        <v>0</v>
      </c>
      <c r="Z149" s="117">
        <f t="shared" si="35"/>
        <v>0</v>
      </c>
      <c r="AA149" s="118">
        <f t="shared" si="36"/>
        <v>0</v>
      </c>
      <c r="AB149" s="118">
        <f t="shared" si="37"/>
        <v>0</v>
      </c>
      <c r="AC149" s="117">
        <f t="shared" si="38"/>
        <v>0</v>
      </c>
      <c r="AD149" s="118">
        <f t="shared" si="39"/>
        <v>0</v>
      </c>
      <c r="AE149" s="357"/>
      <c r="AF149" s="357"/>
      <c r="AG149" s="357"/>
      <c r="AH149" s="379">
        <v>46</v>
      </c>
      <c r="AI149" s="357">
        <v>0</v>
      </c>
      <c r="AJ149" s="382">
        <v>0</v>
      </c>
      <c r="AK149" s="357">
        <v>0</v>
      </c>
      <c r="AL149" s="357">
        <f t="shared" si="29"/>
        <v>0</v>
      </c>
      <c r="AM149" s="357">
        <f t="shared" si="30"/>
        <v>0</v>
      </c>
      <c r="AN149" s="357">
        <v>0</v>
      </c>
      <c r="AO149" s="357">
        <f t="shared" si="31"/>
        <v>0</v>
      </c>
    </row>
    <row r="150" spans="23:41" s="356" customFormat="1" ht="20.100000000000001" customHeight="1" x14ac:dyDescent="0.25">
      <c r="W150" s="380">
        <f t="shared" si="32"/>
        <v>47</v>
      </c>
      <c r="X150" s="117">
        <f t="shared" si="33"/>
        <v>0</v>
      </c>
      <c r="Y150" s="117">
        <f t="shared" si="34"/>
        <v>0</v>
      </c>
      <c r="Z150" s="117">
        <f t="shared" si="35"/>
        <v>0</v>
      </c>
      <c r="AA150" s="118">
        <f t="shared" si="36"/>
        <v>0</v>
      </c>
      <c r="AB150" s="118">
        <f t="shared" si="37"/>
        <v>0</v>
      </c>
      <c r="AC150" s="117">
        <f t="shared" si="38"/>
        <v>0</v>
      </c>
      <c r="AD150" s="118">
        <f t="shared" si="39"/>
        <v>0</v>
      </c>
      <c r="AE150" s="357"/>
      <c r="AF150" s="357"/>
      <c r="AG150" s="357"/>
      <c r="AH150" s="379">
        <v>47</v>
      </c>
      <c r="AI150" s="357">
        <v>0</v>
      </c>
      <c r="AJ150" s="382">
        <v>0</v>
      </c>
      <c r="AK150" s="357">
        <v>0</v>
      </c>
      <c r="AL150" s="357">
        <f t="shared" si="29"/>
        <v>0</v>
      </c>
      <c r="AM150" s="357">
        <f t="shared" si="30"/>
        <v>0</v>
      </c>
      <c r="AN150" s="357">
        <v>0</v>
      </c>
      <c r="AO150" s="357">
        <f t="shared" si="31"/>
        <v>0</v>
      </c>
    </row>
    <row r="151" spans="23:41" s="356" customFormat="1" ht="20.100000000000001" customHeight="1" x14ac:dyDescent="0.25">
      <c r="W151" s="380">
        <f t="shared" si="32"/>
        <v>48</v>
      </c>
      <c r="X151" s="117">
        <f t="shared" si="33"/>
        <v>0</v>
      </c>
      <c r="Y151" s="117">
        <f t="shared" si="34"/>
        <v>0</v>
      </c>
      <c r="Z151" s="117">
        <f t="shared" si="35"/>
        <v>0</v>
      </c>
      <c r="AA151" s="118">
        <f t="shared" si="36"/>
        <v>0</v>
      </c>
      <c r="AB151" s="118">
        <f t="shared" si="37"/>
        <v>0</v>
      </c>
      <c r="AC151" s="117">
        <f t="shared" si="38"/>
        <v>0</v>
      </c>
      <c r="AD151" s="118">
        <f t="shared" si="39"/>
        <v>0</v>
      </c>
      <c r="AE151" s="357"/>
      <c r="AF151" s="357"/>
      <c r="AG151" s="357"/>
      <c r="AH151" s="379">
        <v>48</v>
      </c>
      <c r="AI151" s="357">
        <v>0</v>
      </c>
      <c r="AJ151" s="382">
        <v>0</v>
      </c>
      <c r="AK151" s="357">
        <v>0</v>
      </c>
      <c r="AL151" s="357">
        <f t="shared" si="29"/>
        <v>0</v>
      </c>
      <c r="AM151" s="357">
        <f t="shared" si="30"/>
        <v>0</v>
      </c>
      <c r="AN151" s="357">
        <v>0</v>
      </c>
      <c r="AO151" s="357">
        <f t="shared" si="31"/>
        <v>0</v>
      </c>
    </row>
    <row r="152" spans="23:41" s="356" customFormat="1" ht="20.100000000000001" customHeight="1" x14ac:dyDescent="0.25">
      <c r="W152" s="380">
        <f t="shared" si="32"/>
        <v>49</v>
      </c>
      <c r="X152" s="117">
        <f t="shared" si="33"/>
        <v>0</v>
      </c>
      <c r="Y152" s="117">
        <f t="shared" si="34"/>
        <v>0</v>
      </c>
      <c r="Z152" s="117">
        <f t="shared" si="35"/>
        <v>0</v>
      </c>
      <c r="AA152" s="118">
        <f t="shared" si="36"/>
        <v>0</v>
      </c>
      <c r="AB152" s="118">
        <f t="shared" si="37"/>
        <v>0</v>
      </c>
      <c r="AC152" s="117">
        <f t="shared" si="38"/>
        <v>0</v>
      </c>
      <c r="AD152" s="118">
        <f t="shared" si="39"/>
        <v>0</v>
      </c>
      <c r="AE152" s="357"/>
      <c r="AF152" s="357"/>
      <c r="AG152" s="357"/>
      <c r="AH152" s="379">
        <v>49</v>
      </c>
      <c r="AI152" s="357">
        <v>0</v>
      </c>
      <c r="AJ152" s="382">
        <v>0</v>
      </c>
      <c r="AK152" s="357">
        <v>0</v>
      </c>
      <c r="AL152" s="357">
        <f t="shared" si="29"/>
        <v>0</v>
      </c>
      <c r="AM152" s="357">
        <f t="shared" si="30"/>
        <v>0</v>
      </c>
      <c r="AN152" s="357">
        <v>0</v>
      </c>
      <c r="AO152" s="357">
        <f t="shared" si="31"/>
        <v>0</v>
      </c>
    </row>
    <row r="153" spans="23:41" s="356" customFormat="1" ht="20.100000000000001" customHeight="1" x14ac:dyDescent="0.25">
      <c r="W153" s="380">
        <f t="shared" si="32"/>
        <v>50</v>
      </c>
      <c r="X153" s="117">
        <f t="shared" si="33"/>
        <v>0</v>
      </c>
      <c r="Y153" s="117">
        <f t="shared" si="34"/>
        <v>0</v>
      </c>
      <c r="Z153" s="117">
        <f t="shared" si="35"/>
        <v>0</v>
      </c>
      <c r="AA153" s="118">
        <f t="shared" si="36"/>
        <v>0</v>
      </c>
      <c r="AB153" s="118">
        <f t="shared" si="37"/>
        <v>0</v>
      </c>
      <c r="AC153" s="117">
        <f t="shared" si="38"/>
        <v>0</v>
      </c>
      <c r="AD153" s="118">
        <f t="shared" si="39"/>
        <v>0</v>
      </c>
      <c r="AE153" s="357"/>
      <c r="AF153" s="357"/>
      <c r="AG153" s="357"/>
      <c r="AH153" s="379">
        <v>50</v>
      </c>
      <c r="AI153" s="357">
        <v>0</v>
      </c>
      <c r="AJ153" s="382">
        <v>0</v>
      </c>
      <c r="AK153" s="357">
        <v>0</v>
      </c>
      <c r="AL153" s="357">
        <f t="shared" si="29"/>
        <v>0</v>
      </c>
      <c r="AM153" s="357">
        <f t="shared" si="30"/>
        <v>0</v>
      </c>
      <c r="AN153" s="357">
        <v>0</v>
      </c>
      <c r="AO153" s="357">
        <f t="shared" si="31"/>
        <v>0</v>
      </c>
    </row>
    <row r="154" spans="23:41" s="356" customFormat="1" ht="20.100000000000001" customHeight="1" x14ac:dyDescent="0.25">
      <c r="W154" s="380">
        <f t="shared" si="32"/>
        <v>51</v>
      </c>
      <c r="X154" s="117">
        <f t="shared" si="33"/>
        <v>0</v>
      </c>
      <c r="Y154" s="117">
        <f t="shared" si="34"/>
        <v>0</v>
      </c>
      <c r="Z154" s="117">
        <f t="shared" si="35"/>
        <v>0</v>
      </c>
      <c r="AA154" s="118">
        <f t="shared" si="36"/>
        <v>0</v>
      </c>
      <c r="AB154" s="118">
        <f t="shared" si="37"/>
        <v>0</v>
      </c>
      <c r="AC154" s="117">
        <f t="shared" si="38"/>
        <v>0</v>
      </c>
      <c r="AD154" s="118">
        <f t="shared" si="39"/>
        <v>0</v>
      </c>
      <c r="AE154" s="357"/>
      <c r="AF154" s="357"/>
      <c r="AG154" s="357"/>
      <c r="AH154" s="379">
        <v>51</v>
      </c>
      <c r="AI154" s="357">
        <v>0</v>
      </c>
      <c r="AJ154" s="382">
        <v>0</v>
      </c>
      <c r="AK154" s="357">
        <v>0</v>
      </c>
      <c r="AL154" s="357">
        <f t="shared" si="29"/>
        <v>0</v>
      </c>
      <c r="AM154" s="357">
        <f t="shared" si="30"/>
        <v>0</v>
      </c>
      <c r="AN154" s="357">
        <v>0</v>
      </c>
      <c r="AO154" s="357">
        <f t="shared" si="31"/>
        <v>0</v>
      </c>
    </row>
    <row r="155" spans="23:41" s="356" customFormat="1" ht="20.100000000000001" customHeight="1" x14ac:dyDescent="0.25">
      <c r="W155" s="380">
        <f t="shared" si="32"/>
        <v>52</v>
      </c>
      <c r="X155" s="117">
        <f t="shared" si="33"/>
        <v>0</v>
      </c>
      <c r="Y155" s="117">
        <f t="shared" si="34"/>
        <v>0</v>
      </c>
      <c r="Z155" s="117">
        <f t="shared" si="35"/>
        <v>0</v>
      </c>
      <c r="AA155" s="118">
        <f t="shared" si="36"/>
        <v>0</v>
      </c>
      <c r="AB155" s="118">
        <f t="shared" si="37"/>
        <v>0</v>
      </c>
      <c r="AC155" s="117">
        <f t="shared" si="38"/>
        <v>0</v>
      </c>
      <c r="AD155" s="118">
        <f t="shared" si="39"/>
        <v>0</v>
      </c>
      <c r="AE155" s="357"/>
      <c r="AF155" s="357"/>
      <c r="AG155" s="357"/>
      <c r="AH155" s="379">
        <v>52</v>
      </c>
      <c r="AI155" s="357">
        <v>0</v>
      </c>
      <c r="AJ155" s="382">
        <v>0</v>
      </c>
      <c r="AK155" s="357">
        <v>0</v>
      </c>
      <c r="AL155" s="357">
        <f t="shared" si="29"/>
        <v>0</v>
      </c>
      <c r="AM155" s="357">
        <f t="shared" si="30"/>
        <v>0</v>
      </c>
      <c r="AN155" s="357">
        <v>0</v>
      </c>
      <c r="AO155" s="357">
        <f t="shared" si="31"/>
        <v>0</v>
      </c>
    </row>
    <row r="156" spans="23:41" s="356" customFormat="1" ht="20.100000000000001" customHeight="1" x14ac:dyDescent="0.25">
      <c r="W156" s="380">
        <f t="shared" si="32"/>
        <v>53</v>
      </c>
      <c r="X156" s="117">
        <f t="shared" si="33"/>
        <v>0</v>
      </c>
      <c r="Y156" s="117">
        <f t="shared" si="34"/>
        <v>0</v>
      </c>
      <c r="Z156" s="117">
        <f t="shared" si="35"/>
        <v>0</v>
      </c>
      <c r="AA156" s="118">
        <f t="shared" si="36"/>
        <v>0</v>
      </c>
      <c r="AB156" s="118">
        <f t="shared" si="37"/>
        <v>0</v>
      </c>
      <c r="AC156" s="117">
        <f t="shared" si="38"/>
        <v>0</v>
      </c>
      <c r="AD156" s="118">
        <f t="shared" si="39"/>
        <v>0</v>
      </c>
      <c r="AE156" s="357"/>
      <c r="AF156" s="357"/>
      <c r="AG156" s="357"/>
      <c r="AH156" s="379">
        <v>53</v>
      </c>
      <c r="AI156" s="357">
        <v>0</v>
      </c>
      <c r="AJ156" s="382">
        <v>0</v>
      </c>
      <c r="AK156" s="357">
        <v>0</v>
      </c>
      <c r="AL156" s="357">
        <f t="shared" si="29"/>
        <v>0</v>
      </c>
      <c r="AM156" s="357">
        <f t="shared" si="30"/>
        <v>0</v>
      </c>
      <c r="AN156" s="357">
        <v>0</v>
      </c>
      <c r="AO156" s="357">
        <f t="shared" si="31"/>
        <v>0</v>
      </c>
    </row>
    <row r="157" spans="23:41" s="356" customFormat="1" ht="20.100000000000001" customHeight="1" x14ac:dyDescent="0.25">
      <c r="W157" s="380">
        <f t="shared" si="32"/>
        <v>54</v>
      </c>
      <c r="X157" s="117">
        <f t="shared" si="33"/>
        <v>0</v>
      </c>
      <c r="Y157" s="117">
        <f t="shared" si="34"/>
        <v>0</v>
      </c>
      <c r="Z157" s="117">
        <f t="shared" si="35"/>
        <v>0</v>
      </c>
      <c r="AA157" s="118">
        <f t="shared" si="36"/>
        <v>0</v>
      </c>
      <c r="AB157" s="118">
        <f t="shared" si="37"/>
        <v>0</v>
      </c>
      <c r="AC157" s="117">
        <f t="shared" si="38"/>
        <v>0</v>
      </c>
      <c r="AD157" s="118">
        <f t="shared" si="39"/>
        <v>0</v>
      </c>
      <c r="AE157" s="357"/>
      <c r="AF157" s="357"/>
      <c r="AG157" s="357"/>
      <c r="AH157" s="379">
        <v>54</v>
      </c>
      <c r="AI157" s="357">
        <v>0</v>
      </c>
      <c r="AJ157" s="382">
        <v>0</v>
      </c>
      <c r="AK157" s="357">
        <v>0</v>
      </c>
      <c r="AL157" s="357">
        <f t="shared" si="29"/>
        <v>0</v>
      </c>
      <c r="AM157" s="357">
        <f t="shared" si="30"/>
        <v>0</v>
      </c>
      <c r="AN157" s="357">
        <v>0</v>
      </c>
      <c r="AO157" s="357">
        <f t="shared" si="31"/>
        <v>0</v>
      </c>
    </row>
    <row r="158" spans="23:41" s="356" customFormat="1" ht="20.100000000000001" customHeight="1" x14ac:dyDescent="0.25">
      <c r="W158" s="380">
        <f t="shared" si="32"/>
        <v>55</v>
      </c>
      <c r="X158" s="117">
        <f t="shared" si="33"/>
        <v>0</v>
      </c>
      <c r="Y158" s="117">
        <f t="shared" si="34"/>
        <v>0</v>
      </c>
      <c r="Z158" s="117">
        <f t="shared" si="35"/>
        <v>0</v>
      </c>
      <c r="AA158" s="118">
        <f t="shared" si="36"/>
        <v>0</v>
      </c>
      <c r="AB158" s="118">
        <f t="shared" si="37"/>
        <v>0</v>
      </c>
      <c r="AC158" s="117">
        <f t="shared" si="38"/>
        <v>0</v>
      </c>
      <c r="AD158" s="118">
        <f t="shared" si="39"/>
        <v>0</v>
      </c>
      <c r="AE158" s="357"/>
      <c r="AF158" s="357"/>
      <c r="AG158" s="357"/>
      <c r="AH158" s="379">
        <v>55</v>
      </c>
      <c r="AI158" s="357">
        <v>0</v>
      </c>
      <c r="AJ158" s="382">
        <v>0</v>
      </c>
      <c r="AK158" s="357">
        <v>0</v>
      </c>
      <c r="AL158" s="357">
        <f t="shared" si="29"/>
        <v>0</v>
      </c>
      <c r="AM158" s="357">
        <f t="shared" si="30"/>
        <v>0</v>
      </c>
      <c r="AN158" s="357">
        <v>0</v>
      </c>
      <c r="AO158" s="357">
        <f t="shared" si="31"/>
        <v>0</v>
      </c>
    </row>
    <row r="159" spans="23:41" s="356" customFormat="1" ht="20.100000000000001" customHeight="1" x14ac:dyDescent="0.25">
      <c r="W159" s="380">
        <f t="shared" si="32"/>
        <v>56</v>
      </c>
      <c r="X159" s="117">
        <f t="shared" si="33"/>
        <v>0</v>
      </c>
      <c r="Y159" s="117">
        <f t="shared" si="34"/>
        <v>0</v>
      </c>
      <c r="Z159" s="117">
        <f t="shared" si="35"/>
        <v>0</v>
      </c>
      <c r="AA159" s="118">
        <f t="shared" si="36"/>
        <v>0</v>
      </c>
      <c r="AB159" s="118">
        <f t="shared" si="37"/>
        <v>0</v>
      </c>
      <c r="AC159" s="117">
        <f t="shared" si="38"/>
        <v>0</v>
      </c>
      <c r="AD159" s="118">
        <f t="shared" si="39"/>
        <v>0</v>
      </c>
      <c r="AE159" s="357"/>
      <c r="AF159" s="357"/>
      <c r="AG159" s="357"/>
      <c r="AH159" s="379">
        <v>56</v>
      </c>
      <c r="AI159" s="357">
        <v>0</v>
      </c>
      <c r="AJ159" s="382">
        <v>0</v>
      </c>
      <c r="AK159" s="357">
        <v>0</v>
      </c>
      <c r="AL159" s="357">
        <f t="shared" si="29"/>
        <v>0</v>
      </c>
      <c r="AM159" s="357">
        <f t="shared" si="30"/>
        <v>0</v>
      </c>
      <c r="AN159" s="357">
        <v>0</v>
      </c>
      <c r="AO159" s="357">
        <f t="shared" si="31"/>
        <v>0</v>
      </c>
    </row>
    <row r="160" spans="23:41" ht="20.100000000000001" customHeight="1" x14ac:dyDescent="0.25">
      <c r="W160" s="380">
        <f t="shared" si="32"/>
        <v>57</v>
      </c>
      <c r="X160" s="117">
        <f t="shared" si="33"/>
        <v>0</v>
      </c>
      <c r="Y160" s="117">
        <f t="shared" si="34"/>
        <v>0</v>
      </c>
      <c r="Z160" s="117">
        <f t="shared" si="35"/>
        <v>0</v>
      </c>
      <c r="AA160" s="118">
        <f t="shared" si="36"/>
        <v>0</v>
      </c>
      <c r="AB160" s="118">
        <f t="shared" si="37"/>
        <v>0</v>
      </c>
      <c r="AC160" s="117">
        <f t="shared" si="38"/>
        <v>0</v>
      </c>
      <c r="AD160" s="118">
        <f t="shared" si="39"/>
        <v>0</v>
      </c>
      <c r="AH160" s="379">
        <v>57</v>
      </c>
      <c r="AI160" s="357">
        <v>0</v>
      </c>
      <c r="AJ160" s="382">
        <v>0</v>
      </c>
      <c r="AK160" s="357">
        <v>0</v>
      </c>
      <c r="AL160" s="357">
        <f t="shared" si="29"/>
        <v>0</v>
      </c>
      <c r="AM160" s="357">
        <f t="shared" si="30"/>
        <v>0</v>
      </c>
      <c r="AN160" s="357">
        <v>0</v>
      </c>
      <c r="AO160" s="357">
        <f t="shared" si="31"/>
        <v>0</v>
      </c>
    </row>
    <row r="161" spans="23:41" ht="20.100000000000001" customHeight="1" x14ac:dyDescent="0.25">
      <c r="W161" s="380">
        <f t="shared" si="32"/>
        <v>58</v>
      </c>
      <c r="X161" s="117">
        <f t="shared" si="33"/>
        <v>0</v>
      </c>
      <c r="Y161" s="117">
        <f t="shared" si="34"/>
        <v>0</v>
      </c>
      <c r="Z161" s="117">
        <f t="shared" si="35"/>
        <v>0</v>
      </c>
      <c r="AA161" s="118">
        <f t="shared" si="36"/>
        <v>0</v>
      </c>
      <c r="AB161" s="118">
        <f t="shared" si="37"/>
        <v>0</v>
      </c>
      <c r="AC161" s="117">
        <f t="shared" si="38"/>
        <v>0</v>
      </c>
      <c r="AD161" s="118">
        <f t="shared" si="39"/>
        <v>0</v>
      </c>
      <c r="AH161" s="379">
        <v>58</v>
      </c>
      <c r="AI161" s="357">
        <v>0</v>
      </c>
      <c r="AJ161" s="382">
        <v>0</v>
      </c>
      <c r="AK161" s="357">
        <v>0</v>
      </c>
      <c r="AL161" s="357">
        <f t="shared" si="29"/>
        <v>0</v>
      </c>
      <c r="AM161" s="357">
        <f t="shared" si="30"/>
        <v>0</v>
      </c>
      <c r="AN161" s="357">
        <v>0</v>
      </c>
      <c r="AO161" s="357">
        <f t="shared" si="31"/>
        <v>0</v>
      </c>
    </row>
    <row r="162" spans="23:41" ht="20.100000000000001" customHeight="1" x14ac:dyDescent="0.25">
      <c r="W162" s="380">
        <f t="shared" si="32"/>
        <v>59</v>
      </c>
      <c r="X162" s="117">
        <f t="shared" si="33"/>
        <v>0</v>
      </c>
      <c r="Y162" s="117">
        <f t="shared" si="34"/>
        <v>0</v>
      </c>
      <c r="Z162" s="117">
        <f t="shared" si="35"/>
        <v>0</v>
      </c>
      <c r="AA162" s="118">
        <f t="shared" si="36"/>
        <v>0</v>
      </c>
      <c r="AB162" s="118">
        <f t="shared" si="37"/>
        <v>0</v>
      </c>
      <c r="AC162" s="117">
        <f t="shared" si="38"/>
        <v>0</v>
      </c>
      <c r="AD162" s="118">
        <f t="shared" si="39"/>
        <v>0</v>
      </c>
      <c r="AH162" s="379">
        <v>59</v>
      </c>
      <c r="AI162" s="357">
        <v>0</v>
      </c>
      <c r="AJ162" s="382">
        <v>0</v>
      </c>
      <c r="AK162" s="357">
        <v>0</v>
      </c>
      <c r="AL162" s="357">
        <f t="shared" si="29"/>
        <v>0</v>
      </c>
      <c r="AM162" s="357">
        <f t="shared" si="30"/>
        <v>0</v>
      </c>
      <c r="AN162" s="357">
        <v>0</v>
      </c>
      <c r="AO162" s="357">
        <f t="shared" si="31"/>
        <v>0</v>
      </c>
    </row>
    <row r="163" spans="23:41" ht="20.100000000000001" customHeight="1" x14ac:dyDescent="0.25">
      <c r="W163" s="380">
        <f t="shared" si="32"/>
        <v>60</v>
      </c>
      <c r="X163" s="117">
        <f t="shared" si="33"/>
        <v>0</v>
      </c>
      <c r="Y163" s="117">
        <f t="shared" si="34"/>
        <v>0</v>
      </c>
      <c r="Z163" s="117">
        <f t="shared" si="35"/>
        <v>0</v>
      </c>
      <c r="AA163" s="118">
        <f t="shared" si="36"/>
        <v>0</v>
      </c>
      <c r="AB163" s="118">
        <f t="shared" si="37"/>
        <v>0</v>
      </c>
      <c r="AC163" s="117">
        <f t="shared" si="38"/>
        <v>0</v>
      </c>
      <c r="AD163" s="118">
        <f t="shared" si="39"/>
        <v>0</v>
      </c>
      <c r="AH163" s="379">
        <v>60</v>
      </c>
      <c r="AI163" s="357">
        <v>0</v>
      </c>
      <c r="AJ163" s="382">
        <v>0</v>
      </c>
      <c r="AK163" s="357">
        <v>0</v>
      </c>
      <c r="AL163" s="357">
        <f t="shared" si="29"/>
        <v>0</v>
      </c>
      <c r="AM163" s="357">
        <f t="shared" si="30"/>
        <v>0</v>
      </c>
      <c r="AN163" s="357">
        <v>0</v>
      </c>
      <c r="AO163" s="357">
        <f t="shared" si="31"/>
        <v>0</v>
      </c>
    </row>
    <row r="164" spans="23:41" ht="20.100000000000001" customHeight="1" x14ac:dyDescent="0.25">
      <c r="W164" s="380">
        <f t="shared" si="32"/>
        <v>61</v>
      </c>
      <c r="X164" s="117">
        <f t="shared" si="33"/>
        <v>0</v>
      </c>
      <c r="Y164" s="117">
        <f t="shared" si="34"/>
        <v>0</v>
      </c>
      <c r="Z164" s="117">
        <f t="shared" si="35"/>
        <v>0</v>
      </c>
      <c r="AA164" s="118">
        <f t="shared" si="36"/>
        <v>0</v>
      </c>
      <c r="AB164" s="118">
        <f t="shared" si="37"/>
        <v>0</v>
      </c>
      <c r="AC164" s="117">
        <f t="shared" si="38"/>
        <v>0</v>
      </c>
      <c r="AD164" s="118">
        <f t="shared" si="39"/>
        <v>0</v>
      </c>
      <c r="AH164" s="379">
        <v>61</v>
      </c>
      <c r="AI164" s="357">
        <v>0</v>
      </c>
      <c r="AJ164" s="382">
        <v>0</v>
      </c>
      <c r="AK164" s="357">
        <v>0</v>
      </c>
      <c r="AL164" s="357">
        <f t="shared" si="29"/>
        <v>0</v>
      </c>
      <c r="AM164" s="357">
        <f t="shared" si="30"/>
        <v>0</v>
      </c>
      <c r="AN164" s="357">
        <v>0</v>
      </c>
      <c r="AO164" s="357">
        <f t="shared" si="31"/>
        <v>0</v>
      </c>
    </row>
    <row r="165" spans="23:41" ht="20.100000000000001" customHeight="1" x14ac:dyDescent="0.25">
      <c r="W165" s="380">
        <f t="shared" si="32"/>
        <v>62</v>
      </c>
      <c r="X165" s="117">
        <f t="shared" si="33"/>
        <v>0</v>
      </c>
      <c r="Y165" s="117">
        <f t="shared" si="34"/>
        <v>0</v>
      </c>
      <c r="Z165" s="117">
        <f t="shared" si="35"/>
        <v>0</v>
      </c>
      <c r="AA165" s="118">
        <f t="shared" si="36"/>
        <v>0</v>
      </c>
      <c r="AB165" s="118">
        <f t="shared" si="37"/>
        <v>0</v>
      </c>
      <c r="AC165" s="117">
        <f t="shared" si="38"/>
        <v>0</v>
      </c>
      <c r="AD165" s="118">
        <f t="shared" si="39"/>
        <v>0</v>
      </c>
      <c r="AH165" s="379">
        <v>62</v>
      </c>
      <c r="AI165" s="357">
        <v>0</v>
      </c>
      <c r="AJ165" s="382">
        <v>0</v>
      </c>
      <c r="AK165" s="357">
        <v>0</v>
      </c>
      <c r="AL165" s="357">
        <f t="shared" si="29"/>
        <v>0</v>
      </c>
      <c r="AM165" s="357">
        <f t="shared" si="30"/>
        <v>0</v>
      </c>
      <c r="AN165" s="357">
        <v>0</v>
      </c>
      <c r="AO165" s="357">
        <f t="shared" si="31"/>
        <v>0</v>
      </c>
    </row>
    <row r="166" spans="23:41" ht="20.100000000000001" customHeight="1" x14ac:dyDescent="0.25">
      <c r="W166" s="380">
        <f t="shared" si="32"/>
        <v>63</v>
      </c>
      <c r="X166" s="117">
        <f t="shared" si="33"/>
        <v>0</v>
      </c>
      <c r="Y166" s="117">
        <f t="shared" si="34"/>
        <v>0</v>
      </c>
      <c r="Z166" s="117">
        <f t="shared" si="35"/>
        <v>0</v>
      </c>
      <c r="AA166" s="118">
        <f t="shared" si="36"/>
        <v>0</v>
      </c>
      <c r="AB166" s="118">
        <f t="shared" si="37"/>
        <v>0</v>
      </c>
      <c r="AC166" s="117">
        <f t="shared" si="38"/>
        <v>0</v>
      </c>
      <c r="AD166" s="118">
        <f t="shared" si="39"/>
        <v>0</v>
      </c>
      <c r="AH166" s="379">
        <v>63</v>
      </c>
      <c r="AI166" s="357">
        <v>0</v>
      </c>
      <c r="AJ166" s="382">
        <v>0</v>
      </c>
      <c r="AK166" s="357">
        <v>0</v>
      </c>
      <c r="AL166" s="357">
        <f t="shared" si="29"/>
        <v>0</v>
      </c>
      <c r="AM166" s="357">
        <f t="shared" si="30"/>
        <v>0</v>
      </c>
      <c r="AN166" s="357">
        <v>0</v>
      </c>
      <c r="AO166" s="357">
        <f t="shared" si="31"/>
        <v>0</v>
      </c>
    </row>
    <row r="167" spans="23:41" ht="20.100000000000001" customHeight="1" x14ac:dyDescent="0.25">
      <c r="W167" s="380">
        <f t="shared" si="32"/>
        <v>64</v>
      </c>
      <c r="X167" s="117">
        <f t="shared" si="33"/>
        <v>0</v>
      </c>
      <c r="Y167" s="117">
        <f t="shared" si="34"/>
        <v>0</v>
      </c>
      <c r="Z167" s="117">
        <f t="shared" si="35"/>
        <v>0</v>
      </c>
      <c r="AA167" s="118">
        <f t="shared" si="36"/>
        <v>0</v>
      </c>
      <c r="AB167" s="118">
        <f t="shared" si="37"/>
        <v>0</v>
      </c>
      <c r="AC167" s="117">
        <f t="shared" si="38"/>
        <v>0</v>
      </c>
      <c r="AD167" s="118">
        <f t="shared" si="39"/>
        <v>0</v>
      </c>
      <c r="AH167" s="379">
        <v>64</v>
      </c>
      <c r="AI167" s="357">
        <v>0</v>
      </c>
      <c r="AJ167" s="382">
        <v>0</v>
      </c>
      <c r="AK167" s="357">
        <v>0</v>
      </c>
      <c r="AL167" s="357">
        <f t="shared" ref="AL167:AL183" si="40">AN167</f>
        <v>0</v>
      </c>
      <c r="AM167" s="357">
        <f t="shared" ref="AM167:AM183" si="41">AK167</f>
        <v>0</v>
      </c>
      <c r="AN167" s="357">
        <v>0</v>
      </c>
      <c r="AO167" s="357">
        <f t="shared" ref="AO167:AO183" si="42">AI167</f>
        <v>0</v>
      </c>
    </row>
    <row r="168" spans="23:41" ht="20.100000000000001" customHeight="1" x14ac:dyDescent="0.25">
      <c r="W168" s="380">
        <f t="shared" ref="W168:W183" si="43">AH168</f>
        <v>65</v>
      </c>
      <c r="X168" s="117">
        <f t="shared" ref="X168:X183" si="44">AI168/100</f>
        <v>0</v>
      </c>
      <c r="Y168" s="117">
        <f t="shared" ref="Y168:Y183" si="45">AJ168/100</f>
        <v>0</v>
      </c>
      <c r="Z168" s="117">
        <f t="shared" ref="Z168:Z183" si="46">AK168/100</f>
        <v>0</v>
      </c>
      <c r="AA168" s="118">
        <f t="shared" ref="AA168:AA183" si="47">AC168</f>
        <v>0</v>
      </c>
      <c r="AB168" s="118">
        <f t="shared" ref="AB168:AB183" si="48">Z168</f>
        <v>0</v>
      </c>
      <c r="AC168" s="117">
        <f t="shared" ref="AC168:AC183" si="49">AN168/100</f>
        <v>0</v>
      </c>
      <c r="AD168" s="118">
        <f t="shared" ref="AD168:AD183" si="50">X168</f>
        <v>0</v>
      </c>
      <c r="AH168" s="379">
        <v>65</v>
      </c>
      <c r="AI168" s="357">
        <v>0</v>
      </c>
      <c r="AJ168" s="382">
        <v>0</v>
      </c>
      <c r="AK168" s="357">
        <v>0</v>
      </c>
      <c r="AL168" s="357">
        <f t="shared" si="40"/>
        <v>0</v>
      </c>
      <c r="AM168" s="357">
        <f t="shared" si="41"/>
        <v>0</v>
      </c>
      <c r="AN168" s="357">
        <v>0</v>
      </c>
      <c r="AO168" s="357">
        <f t="shared" si="42"/>
        <v>0</v>
      </c>
    </row>
    <row r="169" spans="23:41" ht="20.100000000000001" customHeight="1" x14ac:dyDescent="0.25">
      <c r="W169" s="380">
        <f t="shared" si="43"/>
        <v>66</v>
      </c>
      <c r="X169" s="117">
        <f t="shared" si="44"/>
        <v>0</v>
      </c>
      <c r="Y169" s="117">
        <f t="shared" si="45"/>
        <v>0</v>
      </c>
      <c r="Z169" s="117">
        <f t="shared" si="46"/>
        <v>0</v>
      </c>
      <c r="AA169" s="118">
        <f t="shared" si="47"/>
        <v>0</v>
      </c>
      <c r="AB169" s="118">
        <f t="shared" si="48"/>
        <v>0</v>
      </c>
      <c r="AC169" s="117">
        <f t="shared" si="49"/>
        <v>0</v>
      </c>
      <c r="AD169" s="118">
        <f t="shared" si="50"/>
        <v>0</v>
      </c>
      <c r="AH169" s="379">
        <v>66</v>
      </c>
      <c r="AI169" s="357">
        <v>0</v>
      </c>
      <c r="AJ169" s="382">
        <v>0</v>
      </c>
      <c r="AK169" s="357">
        <v>0</v>
      </c>
      <c r="AL169" s="357">
        <f t="shared" si="40"/>
        <v>0</v>
      </c>
      <c r="AM169" s="357">
        <f t="shared" si="41"/>
        <v>0</v>
      </c>
      <c r="AN169" s="357">
        <v>0</v>
      </c>
      <c r="AO169" s="357">
        <f t="shared" si="42"/>
        <v>0</v>
      </c>
    </row>
    <row r="170" spans="23:41" ht="20.100000000000001" customHeight="1" x14ac:dyDescent="0.25">
      <c r="W170" s="380">
        <f t="shared" si="43"/>
        <v>67</v>
      </c>
      <c r="X170" s="117">
        <f t="shared" si="44"/>
        <v>0</v>
      </c>
      <c r="Y170" s="117">
        <f t="shared" si="45"/>
        <v>0</v>
      </c>
      <c r="Z170" s="117">
        <f t="shared" si="46"/>
        <v>0</v>
      </c>
      <c r="AA170" s="118">
        <f t="shared" si="47"/>
        <v>0</v>
      </c>
      <c r="AB170" s="118">
        <f t="shared" si="48"/>
        <v>0</v>
      </c>
      <c r="AC170" s="117">
        <f t="shared" si="49"/>
        <v>0</v>
      </c>
      <c r="AD170" s="118">
        <f t="shared" si="50"/>
        <v>0</v>
      </c>
      <c r="AH170" s="379">
        <v>67</v>
      </c>
      <c r="AI170" s="357">
        <v>0</v>
      </c>
      <c r="AJ170" s="382">
        <v>0</v>
      </c>
      <c r="AK170" s="357">
        <v>0</v>
      </c>
      <c r="AL170" s="357">
        <f t="shared" si="40"/>
        <v>0</v>
      </c>
      <c r="AM170" s="357">
        <f t="shared" si="41"/>
        <v>0</v>
      </c>
      <c r="AN170" s="357">
        <v>0</v>
      </c>
      <c r="AO170" s="357">
        <f t="shared" si="42"/>
        <v>0</v>
      </c>
    </row>
    <row r="171" spans="23:41" ht="20.100000000000001" customHeight="1" x14ac:dyDescent="0.25">
      <c r="W171" s="380">
        <f t="shared" si="43"/>
        <v>68</v>
      </c>
      <c r="X171" s="117">
        <f t="shared" si="44"/>
        <v>0</v>
      </c>
      <c r="Y171" s="117">
        <f t="shared" si="45"/>
        <v>0</v>
      </c>
      <c r="Z171" s="117">
        <f t="shared" si="46"/>
        <v>0</v>
      </c>
      <c r="AA171" s="118">
        <f t="shared" si="47"/>
        <v>0</v>
      </c>
      <c r="AB171" s="118">
        <f t="shared" si="48"/>
        <v>0</v>
      </c>
      <c r="AC171" s="117">
        <f t="shared" si="49"/>
        <v>0</v>
      </c>
      <c r="AD171" s="118">
        <f t="shared" si="50"/>
        <v>0</v>
      </c>
      <c r="AH171" s="379">
        <v>68</v>
      </c>
      <c r="AI171" s="357">
        <v>0</v>
      </c>
      <c r="AJ171" s="382">
        <v>0</v>
      </c>
      <c r="AK171" s="357">
        <v>0</v>
      </c>
      <c r="AL171" s="357">
        <f t="shared" si="40"/>
        <v>0</v>
      </c>
      <c r="AM171" s="357">
        <f t="shared" si="41"/>
        <v>0</v>
      </c>
      <c r="AN171" s="357">
        <v>0</v>
      </c>
      <c r="AO171" s="357">
        <f t="shared" si="42"/>
        <v>0</v>
      </c>
    </row>
    <row r="172" spans="23:41" ht="20.100000000000001" customHeight="1" x14ac:dyDescent="0.25">
      <c r="W172" s="380">
        <f t="shared" si="43"/>
        <v>69</v>
      </c>
      <c r="X172" s="117">
        <f t="shared" si="44"/>
        <v>0</v>
      </c>
      <c r="Y172" s="117">
        <f t="shared" si="45"/>
        <v>0</v>
      </c>
      <c r="Z172" s="117">
        <f t="shared" si="46"/>
        <v>0</v>
      </c>
      <c r="AA172" s="118">
        <f t="shared" si="47"/>
        <v>0</v>
      </c>
      <c r="AB172" s="118">
        <f t="shared" si="48"/>
        <v>0</v>
      </c>
      <c r="AC172" s="117">
        <f t="shared" si="49"/>
        <v>0</v>
      </c>
      <c r="AD172" s="118">
        <f t="shared" si="50"/>
        <v>0</v>
      </c>
      <c r="AH172" s="379">
        <v>69</v>
      </c>
      <c r="AI172" s="357">
        <v>0</v>
      </c>
      <c r="AJ172" s="382">
        <v>0</v>
      </c>
      <c r="AK172" s="357">
        <v>0</v>
      </c>
      <c r="AL172" s="357">
        <f t="shared" si="40"/>
        <v>0</v>
      </c>
      <c r="AM172" s="357">
        <f t="shared" si="41"/>
        <v>0</v>
      </c>
      <c r="AN172" s="357">
        <v>0</v>
      </c>
      <c r="AO172" s="357">
        <f t="shared" si="42"/>
        <v>0</v>
      </c>
    </row>
    <row r="173" spans="23:41" ht="20.100000000000001" customHeight="1" x14ac:dyDescent="0.25">
      <c r="W173" s="380">
        <f t="shared" si="43"/>
        <v>70</v>
      </c>
      <c r="X173" s="117">
        <f t="shared" si="44"/>
        <v>0</v>
      </c>
      <c r="Y173" s="117">
        <f t="shared" si="45"/>
        <v>0</v>
      </c>
      <c r="Z173" s="117">
        <f t="shared" si="46"/>
        <v>0</v>
      </c>
      <c r="AA173" s="118">
        <f t="shared" si="47"/>
        <v>0</v>
      </c>
      <c r="AB173" s="118">
        <f t="shared" si="48"/>
        <v>0</v>
      </c>
      <c r="AC173" s="117">
        <f t="shared" si="49"/>
        <v>0</v>
      </c>
      <c r="AD173" s="118">
        <f t="shared" si="50"/>
        <v>0</v>
      </c>
      <c r="AH173" s="379">
        <v>70</v>
      </c>
      <c r="AI173" s="357">
        <v>0</v>
      </c>
      <c r="AJ173" s="382">
        <v>0</v>
      </c>
      <c r="AK173" s="357">
        <v>0</v>
      </c>
      <c r="AL173" s="357">
        <f t="shared" si="40"/>
        <v>0</v>
      </c>
      <c r="AM173" s="357">
        <f t="shared" si="41"/>
        <v>0</v>
      </c>
      <c r="AN173" s="357">
        <v>0</v>
      </c>
      <c r="AO173" s="357">
        <f t="shared" si="42"/>
        <v>0</v>
      </c>
    </row>
    <row r="174" spans="23:41" ht="20.100000000000001" customHeight="1" x14ac:dyDescent="0.25">
      <c r="W174" s="380">
        <f t="shared" si="43"/>
        <v>71</v>
      </c>
      <c r="X174" s="117">
        <f t="shared" si="44"/>
        <v>0</v>
      </c>
      <c r="Y174" s="117">
        <f t="shared" si="45"/>
        <v>0</v>
      </c>
      <c r="Z174" s="117">
        <f t="shared" si="46"/>
        <v>0</v>
      </c>
      <c r="AA174" s="118">
        <f t="shared" si="47"/>
        <v>0</v>
      </c>
      <c r="AB174" s="118">
        <f t="shared" si="48"/>
        <v>0</v>
      </c>
      <c r="AC174" s="117">
        <f t="shared" si="49"/>
        <v>0</v>
      </c>
      <c r="AD174" s="118">
        <f t="shared" si="50"/>
        <v>0</v>
      </c>
      <c r="AH174" s="379">
        <v>71</v>
      </c>
      <c r="AI174" s="357">
        <v>0</v>
      </c>
      <c r="AJ174" s="382">
        <v>0</v>
      </c>
      <c r="AK174" s="357">
        <v>0</v>
      </c>
      <c r="AL174" s="357">
        <f t="shared" si="40"/>
        <v>0</v>
      </c>
      <c r="AM174" s="357">
        <f t="shared" si="41"/>
        <v>0</v>
      </c>
      <c r="AN174" s="357">
        <v>0</v>
      </c>
      <c r="AO174" s="357">
        <f t="shared" si="42"/>
        <v>0</v>
      </c>
    </row>
    <row r="175" spans="23:41" ht="20.100000000000001" customHeight="1" x14ac:dyDescent="0.25">
      <c r="W175" s="380">
        <f t="shared" si="43"/>
        <v>72</v>
      </c>
      <c r="X175" s="117">
        <f t="shared" si="44"/>
        <v>0</v>
      </c>
      <c r="Y175" s="117">
        <f t="shared" si="45"/>
        <v>0</v>
      </c>
      <c r="Z175" s="117">
        <f t="shared" si="46"/>
        <v>0</v>
      </c>
      <c r="AA175" s="118">
        <f t="shared" si="47"/>
        <v>0</v>
      </c>
      <c r="AB175" s="118">
        <f t="shared" si="48"/>
        <v>0</v>
      </c>
      <c r="AC175" s="117">
        <f t="shared" si="49"/>
        <v>0</v>
      </c>
      <c r="AD175" s="118">
        <f t="shared" si="50"/>
        <v>0</v>
      </c>
      <c r="AH175" s="379">
        <v>72</v>
      </c>
      <c r="AI175" s="357">
        <v>0</v>
      </c>
      <c r="AJ175" s="382">
        <v>0</v>
      </c>
      <c r="AK175" s="357">
        <v>0</v>
      </c>
      <c r="AL175" s="357">
        <f t="shared" si="40"/>
        <v>0</v>
      </c>
      <c r="AM175" s="357">
        <f t="shared" si="41"/>
        <v>0</v>
      </c>
      <c r="AN175" s="357">
        <v>0</v>
      </c>
      <c r="AO175" s="357">
        <f t="shared" si="42"/>
        <v>0</v>
      </c>
    </row>
    <row r="176" spans="23:41" ht="20.100000000000001" customHeight="1" x14ac:dyDescent="0.25">
      <c r="W176" s="380">
        <f t="shared" si="43"/>
        <v>73</v>
      </c>
      <c r="X176" s="117">
        <f t="shared" si="44"/>
        <v>0</v>
      </c>
      <c r="Y176" s="117">
        <f t="shared" si="45"/>
        <v>0</v>
      </c>
      <c r="Z176" s="117">
        <f t="shared" si="46"/>
        <v>0</v>
      </c>
      <c r="AA176" s="118">
        <f t="shared" si="47"/>
        <v>0</v>
      </c>
      <c r="AB176" s="118">
        <f t="shared" si="48"/>
        <v>0</v>
      </c>
      <c r="AC176" s="117">
        <f t="shared" si="49"/>
        <v>0</v>
      </c>
      <c r="AD176" s="118">
        <f t="shared" si="50"/>
        <v>0</v>
      </c>
      <c r="AH176" s="379">
        <v>73</v>
      </c>
      <c r="AI176" s="357">
        <v>0</v>
      </c>
      <c r="AJ176" s="382">
        <v>0</v>
      </c>
      <c r="AK176" s="357">
        <v>0</v>
      </c>
      <c r="AL176" s="357">
        <f t="shared" si="40"/>
        <v>0</v>
      </c>
      <c r="AM176" s="357">
        <f t="shared" si="41"/>
        <v>0</v>
      </c>
      <c r="AN176" s="357">
        <v>0</v>
      </c>
      <c r="AO176" s="357">
        <f t="shared" si="42"/>
        <v>0</v>
      </c>
    </row>
    <row r="177" spans="1:41" ht="20.100000000000001" customHeight="1" x14ac:dyDescent="0.25">
      <c r="W177" s="380">
        <f t="shared" si="43"/>
        <v>74</v>
      </c>
      <c r="X177" s="117">
        <f t="shared" si="44"/>
        <v>0</v>
      </c>
      <c r="Y177" s="117">
        <f t="shared" si="45"/>
        <v>0</v>
      </c>
      <c r="Z177" s="117">
        <f t="shared" si="46"/>
        <v>0</v>
      </c>
      <c r="AA177" s="118">
        <f t="shared" si="47"/>
        <v>0</v>
      </c>
      <c r="AB177" s="118">
        <f t="shared" si="48"/>
        <v>0</v>
      </c>
      <c r="AC177" s="117">
        <f t="shared" si="49"/>
        <v>0</v>
      </c>
      <c r="AD177" s="118">
        <f t="shared" si="50"/>
        <v>0</v>
      </c>
      <c r="AH177" s="379">
        <v>74</v>
      </c>
      <c r="AI177" s="357">
        <v>0</v>
      </c>
      <c r="AJ177" s="382">
        <v>0</v>
      </c>
      <c r="AK177" s="357">
        <v>0</v>
      </c>
      <c r="AL177" s="357">
        <f t="shared" si="40"/>
        <v>0</v>
      </c>
      <c r="AM177" s="357">
        <f t="shared" si="41"/>
        <v>0</v>
      </c>
      <c r="AN177" s="357">
        <v>0</v>
      </c>
      <c r="AO177" s="357">
        <f t="shared" si="42"/>
        <v>0</v>
      </c>
    </row>
    <row r="178" spans="1:41" ht="20.100000000000001" customHeight="1" x14ac:dyDescent="0.25">
      <c r="W178" s="380">
        <f t="shared" si="43"/>
        <v>75</v>
      </c>
      <c r="X178" s="117">
        <f t="shared" si="44"/>
        <v>0</v>
      </c>
      <c r="Y178" s="117">
        <f t="shared" si="45"/>
        <v>0</v>
      </c>
      <c r="Z178" s="117">
        <f t="shared" si="46"/>
        <v>0</v>
      </c>
      <c r="AA178" s="118">
        <f t="shared" si="47"/>
        <v>0</v>
      </c>
      <c r="AB178" s="118">
        <f t="shared" si="48"/>
        <v>0</v>
      </c>
      <c r="AC178" s="117">
        <f t="shared" si="49"/>
        <v>0</v>
      </c>
      <c r="AD178" s="118">
        <f t="shared" si="50"/>
        <v>0</v>
      </c>
      <c r="AH178" s="379">
        <v>75</v>
      </c>
      <c r="AI178" s="357">
        <v>0</v>
      </c>
      <c r="AJ178" s="382">
        <v>0</v>
      </c>
      <c r="AK178" s="357">
        <v>0</v>
      </c>
      <c r="AL178" s="357">
        <f t="shared" si="40"/>
        <v>0</v>
      </c>
      <c r="AM178" s="357">
        <f t="shared" si="41"/>
        <v>0</v>
      </c>
      <c r="AN178" s="357">
        <v>0</v>
      </c>
      <c r="AO178" s="357">
        <f t="shared" si="42"/>
        <v>0</v>
      </c>
    </row>
    <row r="179" spans="1:41" ht="20.100000000000001" customHeight="1" x14ac:dyDescent="0.25">
      <c r="W179" s="380">
        <f t="shared" si="43"/>
        <v>76</v>
      </c>
      <c r="X179" s="117">
        <f t="shared" si="44"/>
        <v>0</v>
      </c>
      <c r="Y179" s="117">
        <f t="shared" si="45"/>
        <v>0</v>
      </c>
      <c r="Z179" s="117">
        <f t="shared" si="46"/>
        <v>0</v>
      </c>
      <c r="AA179" s="118">
        <f t="shared" si="47"/>
        <v>0</v>
      </c>
      <c r="AB179" s="118">
        <f t="shared" si="48"/>
        <v>0</v>
      </c>
      <c r="AC179" s="117">
        <f t="shared" si="49"/>
        <v>0</v>
      </c>
      <c r="AD179" s="118">
        <f t="shared" si="50"/>
        <v>0</v>
      </c>
      <c r="AH179" s="379">
        <v>76</v>
      </c>
      <c r="AI179" s="357">
        <v>0</v>
      </c>
      <c r="AJ179" s="382">
        <v>0</v>
      </c>
      <c r="AK179" s="357">
        <v>0</v>
      </c>
      <c r="AL179" s="357">
        <f t="shared" si="40"/>
        <v>0</v>
      </c>
      <c r="AM179" s="357">
        <f t="shared" si="41"/>
        <v>0</v>
      </c>
      <c r="AN179" s="357">
        <v>0</v>
      </c>
      <c r="AO179" s="357">
        <f t="shared" si="42"/>
        <v>0</v>
      </c>
    </row>
    <row r="180" spans="1:41" ht="20.100000000000001" customHeight="1" x14ac:dyDescent="0.25">
      <c r="W180" s="380">
        <f t="shared" si="43"/>
        <v>77</v>
      </c>
      <c r="X180" s="117">
        <f t="shared" si="44"/>
        <v>0</v>
      </c>
      <c r="Y180" s="117">
        <f t="shared" si="45"/>
        <v>0</v>
      </c>
      <c r="Z180" s="117">
        <f t="shared" si="46"/>
        <v>0</v>
      </c>
      <c r="AA180" s="118">
        <f t="shared" si="47"/>
        <v>0</v>
      </c>
      <c r="AB180" s="118">
        <f t="shared" si="48"/>
        <v>0</v>
      </c>
      <c r="AC180" s="117">
        <f t="shared" si="49"/>
        <v>0</v>
      </c>
      <c r="AD180" s="118">
        <f t="shared" si="50"/>
        <v>0</v>
      </c>
      <c r="AH180" s="379">
        <v>77</v>
      </c>
      <c r="AI180" s="357">
        <v>0</v>
      </c>
      <c r="AJ180" s="382">
        <v>0</v>
      </c>
      <c r="AK180" s="357">
        <v>0</v>
      </c>
      <c r="AL180" s="357">
        <f t="shared" si="40"/>
        <v>0</v>
      </c>
      <c r="AM180" s="357">
        <f t="shared" si="41"/>
        <v>0</v>
      </c>
      <c r="AN180" s="357">
        <v>0</v>
      </c>
      <c r="AO180" s="357">
        <f t="shared" si="42"/>
        <v>0</v>
      </c>
    </row>
    <row r="181" spans="1:41" ht="20.100000000000001" customHeight="1" x14ac:dyDescent="0.25">
      <c r="W181" s="380">
        <f t="shared" si="43"/>
        <v>78</v>
      </c>
      <c r="X181" s="117">
        <f t="shared" si="44"/>
        <v>0</v>
      </c>
      <c r="Y181" s="117">
        <f t="shared" si="45"/>
        <v>0</v>
      </c>
      <c r="Z181" s="117">
        <f t="shared" si="46"/>
        <v>0</v>
      </c>
      <c r="AA181" s="118">
        <f t="shared" si="47"/>
        <v>0</v>
      </c>
      <c r="AB181" s="118">
        <f t="shared" si="48"/>
        <v>0</v>
      </c>
      <c r="AC181" s="117">
        <f t="shared" si="49"/>
        <v>0</v>
      </c>
      <c r="AD181" s="118">
        <f t="shared" si="50"/>
        <v>0</v>
      </c>
      <c r="AH181" s="379">
        <v>78</v>
      </c>
      <c r="AI181" s="357">
        <v>0</v>
      </c>
      <c r="AJ181" s="382">
        <v>0</v>
      </c>
      <c r="AK181" s="357">
        <v>0</v>
      </c>
      <c r="AL181" s="357">
        <f t="shared" si="40"/>
        <v>0</v>
      </c>
      <c r="AM181" s="357">
        <f t="shared" si="41"/>
        <v>0</v>
      </c>
      <c r="AN181" s="357">
        <v>0</v>
      </c>
      <c r="AO181" s="357">
        <f t="shared" si="42"/>
        <v>0</v>
      </c>
    </row>
    <row r="182" spans="1:41" ht="20.100000000000001" customHeight="1" x14ac:dyDescent="0.25">
      <c r="W182" s="380">
        <f t="shared" si="43"/>
        <v>79</v>
      </c>
      <c r="X182" s="117">
        <f t="shared" si="44"/>
        <v>0</v>
      </c>
      <c r="Y182" s="117">
        <f t="shared" si="45"/>
        <v>0</v>
      </c>
      <c r="Z182" s="117">
        <f t="shared" si="46"/>
        <v>0</v>
      </c>
      <c r="AA182" s="118">
        <f t="shared" si="47"/>
        <v>0</v>
      </c>
      <c r="AB182" s="118">
        <f t="shared" si="48"/>
        <v>0</v>
      </c>
      <c r="AC182" s="117">
        <f t="shared" si="49"/>
        <v>0</v>
      </c>
      <c r="AD182" s="118">
        <f t="shared" si="50"/>
        <v>0</v>
      </c>
      <c r="AH182" s="379">
        <v>79</v>
      </c>
      <c r="AI182" s="357">
        <v>0</v>
      </c>
      <c r="AJ182" s="382">
        <v>0</v>
      </c>
      <c r="AK182" s="357">
        <v>0</v>
      </c>
      <c r="AL182" s="357">
        <f t="shared" si="40"/>
        <v>0</v>
      </c>
      <c r="AM182" s="357">
        <f t="shared" si="41"/>
        <v>0</v>
      </c>
      <c r="AN182" s="357">
        <v>0</v>
      </c>
      <c r="AO182" s="357">
        <f t="shared" si="42"/>
        <v>0</v>
      </c>
    </row>
    <row r="183" spans="1:41" ht="20.100000000000001" customHeight="1" x14ac:dyDescent="0.25">
      <c r="A183" s="357"/>
      <c r="B183" s="357"/>
      <c r="C183" s="357"/>
      <c r="D183" s="357"/>
      <c r="E183" s="357"/>
      <c r="F183" s="357"/>
      <c r="G183" s="357"/>
      <c r="H183" s="357"/>
      <c r="I183" s="357"/>
      <c r="J183" s="357"/>
      <c r="K183" s="357"/>
      <c r="L183" s="357"/>
      <c r="M183" s="357"/>
      <c r="N183" s="357"/>
      <c r="O183" s="357"/>
      <c r="P183" s="357"/>
      <c r="Q183" s="357"/>
      <c r="R183" s="357"/>
      <c r="W183" s="380">
        <f t="shared" si="43"/>
        <v>80</v>
      </c>
      <c r="X183" s="117">
        <f t="shared" si="44"/>
        <v>0</v>
      </c>
      <c r="Y183" s="117">
        <f t="shared" si="45"/>
        <v>0</v>
      </c>
      <c r="Z183" s="117">
        <f t="shared" si="46"/>
        <v>0</v>
      </c>
      <c r="AA183" s="118">
        <f t="shared" si="47"/>
        <v>0</v>
      </c>
      <c r="AB183" s="118">
        <f t="shared" si="48"/>
        <v>0</v>
      </c>
      <c r="AC183" s="117">
        <f t="shared" si="49"/>
        <v>0</v>
      </c>
      <c r="AD183" s="118">
        <f t="shared" si="50"/>
        <v>0</v>
      </c>
      <c r="AH183" s="379">
        <v>80</v>
      </c>
      <c r="AI183" s="357">
        <v>0</v>
      </c>
      <c r="AJ183" s="382">
        <v>0</v>
      </c>
      <c r="AK183" s="357">
        <v>0</v>
      </c>
      <c r="AL183" s="357">
        <f t="shared" si="40"/>
        <v>0</v>
      </c>
      <c r="AM183" s="357">
        <f t="shared" si="41"/>
        <v>0</v>
      </c>
      <c r="AN183" s="357">
        <v>0</v>
      </c>
      <c r="AO183" s="357">
        <f t="shared" si="42"/>
        <v>0</v>
      </c>
    </row>
  </sheetData>
  <sheetProtection algorithmName="SHA-512" hashValue="PrL3qP5t1l4+f5LrTAo2ZByZndJuguO4QHHITO8DtyGp57NhYUCUlwA0CkhJVlEZqc2ibEv4vmr7jPFuY2dv7Q==" saltValue="5CEiipQXo4XRGoxzG6PWUw==" spinCount="100000" sheet="1" objects="1" scenarios="1"/>
  <mergeCells count="314">
    <mergeCell ref="A5:R5"/>
    <mergeCell ref="A7:R9"/>
    <mergeCell ref="A11:C11"/>
    <mergeCell ref="D11:I11"/>
    <mergeCell ref="J11:M11"/>
    <mergeCell ref="O11:R11"/>
    <mergeCell ref="A15:R15"/>
    <mergeCell ref="A16:R20"/>
    <mergeCell ref="B21:J21"/>
    <mergeCell ref="K21:L21"/>
    <mergeCell ref="M21:N21"/>
    <mergeCell ref="O21:P21"/>
    <mergeCell ref="Q21:R21"/>
    <mergeCell ref="A12:C12"/>
    <mergeCell ref="D12:I12"/>
    <mergeCell ref="J12:M12"/>
    <mergeCell ref="O12:R12"/>
    <mergeCell ref="A13:K13"/>
    <mergeCell ref="L13:R13"/>
    <mergeCell ref="B22:J22"/>
    <mergeCell ref="K22:L22"/>
    <mergeCell ref="M22:N22"/>
    <mergeCell ref="O22:P22"/>
    <mergeCell ref="Q22:R22"/>
    <mergeCell ref="B23:J23"/>
    <mergeCell ref="K23:L23"/>
    <mergeCell ref="M23:N23"/>
    <mergeCell ref="O23:P23"/>
    <mergeCell ref="Q23:R23"/>
    <mergeCell ref="B24:J24"/>
    <mergeCell ref="K24:L24"/>
    <mergeCell ref="M24:N24"/>
    <mergeCell ref="O24:P24"/>
    <mergeCell ref="Q24:R24"/>
    <mergeCell ref="B25:J25"/>
    <mergeCell ref="K25:L25"/>
    <mergeCell ref="M25:N25"/>
    <mergeCell ref="O25:P25"/>
    <mergeCell ref="Q25:R25"/>
    <mergeCell ref="B26:J26"/>
    <mergeCell ref="K26:L26"/>
    <mergeCell ref="M26:N26"/>
    <mergeCell ref="O26:P26"/>
    <mergeCell ref="Q26:R26"/>
    <mergeCell ref="B27:J27"/>
    <mergeCell ref="K27:L27"/>
    <mergeCell ref="M27:N27"/>
    <mergeCell ref="O27:P27"/>
    <mergeCell ref="Q27:R27"/>
    <mergeCell ref="B28:J28"/>
    <mergeCell ref="K28:L28"/>
    <mergeCell ref="M28:N28"/>
    <mergeCell ref="O28:P28"/>
    <mergeCell ref="Q28:R28"/>
    <mergeCell ref="B29:J29"/>
    <mergeCell ref="K29:L29"/>
    <mergeCell ref="M29:N29"/>
    <mergeCell ref="O29:P29"/>
    <mergeCell ref="Q29:R29"/>
    <mergeCell ref="B30:J30"/>
    <mergeCell ref="K30:L30"/>
    <mergeCell ref="M30:N30"/>
    <mergeCell ref="O30:P30"/>
    <mergeCell ref="Q30:R30"/>
    <mergeCell ref="B31:J31"/>
    <mergeCell ref="K31:L31"/>
    <mergeCell ref="M31:N31"/>
    <mergeCell ref="O31:P31"/>
    <mergeCell ref="Q31:R31"/>
    <mergeCell ref="B32:J32"/>
    <mergeCell ref="K32:L32"/>
    <mergeCell ref="M32:N32"/>
    <mergeCell ref="O32:P32"/>
    <mergeCell ref="Q32:R32"/>
    <mergeCell ref="B33:J33"/>
    <mergeCell ref="K33:L33"/>
    <mergeCell ref="M33:N33"/>
    <mergeCell ref="O33:P33"/>
    <mergeCell ref="Q33:R33"/>
    <mergeCell ref="B34:J34"/>
    <mergeCell ref="K34:L34"/>
    <mergeCell ref="M34:N34"/>
    <mergeCell ref="O34:P34"/>
    <mergeCell ref="Q34:R34"/>
    <mergeCell ref="B35:J35"/>
    <mergeCell ref="K35:L35"/>
    <mergeCell ref="M35:N35"/>
    <mergeCell ref="O35:P35"/>
    <mergeCell ref="Q35:R35"/>
    <mergeCell ref="B36:J36"/>
    <mergeCell ref="K36:L36"/>
    <mergeCell ref="M36:N36"/>
    <mergeCell ref="O36:P36"/>
    <mergeCell ref="Q36:R36"/>
    <mergeCell ref="B38:J38"/>
    <mergeCell ref="K38:L38"/>
    <mergeCell ref="N38:P38"/>
    <mergeCell ref="Q38:R38"/>
    <mergeCell ref="A44:R44"/>
    <mergeCell ref="A46:D46"/>
    <mergeCell ref="E46:H46"/>
    <mergeCell ref="A47:D47"/>
    <mergeCell ref="E47:H47"/>
    <mergeCell ref="A48:D48"/>
    <mergeCell ref="E48:H48"/>
    <mergeCell ref="A40:K40"/>
    <mergeCell ref="L40:R40"/>
    <mergeCell ref="A41:K41"/>
    <mergeCell ref="L41:R41"/>
    <mergeCell ref="A42:K42"/>
    <mergeCell ref="L42:R42"/>
    <mergeCell ref="A55:B55"/>
    <mergeCell ref="C55:O55"/>
    <mergeCell ref="P55:R55"/>
    <mergeCell ref="A56:B56"/>
    <mergeCell ref="C56:O56"/>
    <mergeCell ref="P56:R56"/>
    <mergeCell ref="A50:R51"/>
    <mergeCell ref="A53:B53"/>
    <mergeCell ref="C53:O53"/>
    <mergeCell ref="P53:R53"/>
    <mergeCell ref="A54:B54"/>
    <mergeCell ref="C54:O54"/>
    <mergeCell ref="P54:R54"/>
    <mergeCell ref="A59:B59"/>
    <mergeCell ref="C59:O59"/>
    <mergeCell ref="P59:R59"/>
    <mergeCell ref="A60:B60"/>
    <mergeCell ref="C60:O60"/>
    <mergeCell ref="P60:R60"/>
    <mergeCell ref="A57:B57"/>
    <mergeCell ref="C57:O57"/>
    <mergeCell ref="P57:R57"/>
    <mergeCell ref="A58:B58"/>
    <mergeCell ref="C58:O58"/>
    <mergeCell ref="P58:R58"/>
    <mergeCell ref="A63:B63"/>
    <mergeCell ref="C63:O63"/>
    <mergeCell ref="P63:R63"/>
    <mergeCell ref="A64:B64"/>
    <mergeCell ref="C64:O64"/>
    <mergeCell ref="P64:R64"/>
    <mergeCell ref="A61:B61"/>
    <mergeCell ref="C61:O61"/>
    <mergeCell ref="P61:R61"/>
    <mergeCell ref="A62:B62"/>
    <mergeCell ref="C62:O62"/>
    <mergeCell ref="P62:R62"/>
    <mergeCell ref="A67:B67"/>
    <mergeCell ref="C67:O67"/>
    <mergeCell ref="P67:R67"/>
    <mergeCell ref="A68:B68"/>
    <mergeCell ref="C68:O68"/>
    <mergeCell ref="P68:R68"/>
    <mergeCell ref="A65:B65"/>
    <mergeCell ref="C65:O65"/>
    <mergeCell ref="P65:R65"/>
    <mergeCell ref="A66:B66"/>
    <mergeCell ref="C66:O66"/>
    <mergeCell ref="P66:R66"/>
    <mergeCell ref="A69:B69"/>
    <mergeCell ref="C69:O69"/>
    <mergeCell ref="P69:R69"/>
    <mergeCell ref="A70:B70"/>
    <mergeCell ref="C70:O70"/>
    <mergeCell ref="P70:R70"/>
    <mergeCell ref="A71:R71"/>
    <mergeCell ref="A73:B74"/>
    <mergeCell ref="C73:D74"/>
    <mergeCell ref="E73:F74"/>
    <mergeCell ref="G73:L74"/>
    <mergeCell ref="M73:O74"/>
    <mergeCell ref="P73:R74"/>
    <mergeCell ref="A76:B76"/>
    <mergeCell ref="C76:D76"/>
    <mergeCell ref="E76:F76"/>
    <mergeCell ref="G76:L76"/>
    <mergeCell ref="M76:O76"/>
    <mergeCell ref="P76:R76"/>
    <mergeCell ref="A75:B75"/>
    <mergeCell ref="C75:D75"/>
    <mergeCell ref="E75:F75"/>
    <mergeCell ref="G75:L75"/>
    <mergeCell ref="M75:O75"/>
    <mergeCell ref="P75:R75"/>
    <mergeCell ref="A78:B78"/>
    <mergeCell ref="C78:D78"/>
    <mergeCell ref="E78:F78"/>
    <mergeCell ref="G78:L78"/>
    <mergeCell ref="M78:O78"/>
    <mergeCell ref="P78:R78"/>
    <mergeCell ref="A77:B77"/>
    <mergeCell ref="C77:D77"/>
    <mergeCell ref="E77:F77"/>
    <mergeCell ref="G77:L77"/>
    <mergeCell ref="M77:O77"/>
    <mergeCell ref="P77:R77"/>
    <mergeCell ref="A80:B80"/>
    <mergeCell ref="C80:D80"/>
    <mergeCell ref="E80:F80"/>
    <mergeCell ref="G80:L80"/>
    <mergeCell ref="M80:O80"/>
    <mergeCell ref="P80:R80"/>
    <mergeCell ref="A79:B79"/>
    <mergeCell ref="C79:D79"/>
    <mergeCell ref="E79:F79"/>
    <mergeCell ref="G79:L79"/>
    <mergeCell ref="M79:O79"/>
    <mergeCell ref="P79:R79"/>
    <mergeCell ref="A82:B82"/>
    <mergeCell ref="C82:D82"/>
    <mergeCell ref="E82:F82"/>
    <mergeCell ref="G82:L82"/>
    <mergeCell ref="M82:O82"/>
    <mergeCell ref="P82:R82"/>
    <mergeCell ref="A81:B81"/>
    <mergeCell ref="C81:D81"/>
    <mergeCell ref="E81:F81"/>
    <mergeCell ref="G81:L81"/>
    <mergeCell ref="M81:O81"/>
    <mergeCell ref="P81:R81"/>
    <mergeCell ref="A84:B84"/>
    <mergeCell ref="C84:D84"/>
    <mergeCell ref="E84:F84"/>
    <mergeCell ref="G84:L84"/>
    <mergeCell ref="M84:O84"/>
    <mergeCell ref="P84:R84"/>
    <mergeCell ref="A83:B83"/>
    <mergeCell ref="C83:D83"/>
    <mergeCell ref="E83:F83"/>
    <mergeCell ref="G83:L83"/>
    <mergeCell ref="M83:O83"/>
    <mergeCell ref="P83:R83"/>
    <mergeCell ref="A86:B86"/>
    <mergeCell ref="C86:D86"/>
    <mergeCell ref="E86:F86"/>
    <mergeCell ref="G86:L86"/>
    <mergeCell ref="M86:O86"/>
    <mergeCell ref="P86:R86"/>
    <mergeCell ref="A85:B85"/>
    <mergeCell ref="C85:D85"/>
    <mergeCell ref="E85:F85"/>
    <mergeCell ref="G85:L85"/>
    <mergeCell ref="M85:O85"/>
    <mergeCell ref="P85:R85"/>
    <mergeCell ref="A88:B88"/>
    <mergeCell ref="C88:D88"/>
    <mergeCell ref="E88:F88"/>
    <mergeCell ref="G88:L88"/>
    <mergeCell ref="M88:O88"/>
    <mergeCell ref="P88:R88"/>
    <mergeCell ref="A87:B87"/>
    <mergeCell ref="C87:D87"/>
    <mergeCell ref="E87:F87"/>
    <mergeCell ref="G87:L87"/>
    <mergeCell ref="M87:O87"/>
    <mergeCell ref="P87:R87"/>
    <mergeCell ref="A90:B90"/>
    <mergeCell ref="C90:D90"/>
    <mergeCell ref="E90:F90"/>
    <mergeCell ref="G90:L90"/>
    <mergeCell ref="M90:O90"/>
    <mergeCell ref="P90:R90"/>
    <mergeCell ref="A89:B89"/>
    <mergeCell ref="C89:D89"/>
    <mergeCell ref="E89:F89"/>
    <mergeCell ref="G89:L89"/>
    <mergeCell ref="M89:O89"/>
    <mergeCell ref="P89:R89"/>
    <mergeCell ref="A91:B91"/>
    <mergeCell ref="C91:D91"/>
    <mergeCell ref="E91:F91"/>
    <mergeCell ref="G91:L91"/>
    <mergeCell ref="M91:O91"/>
    <mergeCell ref="P91:R91"/>
    <mergeCell ref="A93:B93"/>
    <mergeCell ref="C93:D93"/>
    <mergeCell ref="I93:O93"/>
    <mergeCell ref="P93:R93"/>
    <mergeCell ref="L100:R100"/>
    <mergeCell ref="A101:K101"/>
    <mergeCell ref="L101:R101"/>
    <mergeCell ref="A103:K103"/>
    <mergeCell ref="L103:R103"/>
    <mergeCell ref="A96:H96"/>
    <mergeCell ref="I96:L96"/>
    <mergeCell ref="A97:H97"/>
    <mergeCell ref="I97:L97"/>
    <mergeCell ref="A98:H98"/>
    <mergeCell ref="I98:L98"/>
    <mergeCell ref="T123:U123"/>
    <mergeCell ref="K116:N116"/>
    <mergeCell ref="O116:R116"/>
    <mergeCell ref="K118:N118"/>
    <mergeCell ref="O118:R118"/>
    <mergeCell ref="A121:R121"/>
    <mergeCell ref="A122:R122"/>
    <mergeCell ref="P1:R1"/>
    <mergeCell ref="A110:N110"/>
    <mergeCell ref="O110:R110"/>
    <mergeCell ref="A112:R112"/>
    <mergeCell ref="K114:N114"/>
    <mergeCell ref="O114:R114"/>
    <mergeCell ref="K115:N115"/>
    <mergeCell ref="O115:R115"/>
    <mergeCell ref="A105:R105"/>
    <mergeCell ref="A106:C106"/>
    <mergeCell ref="K106:R106"/>
    <mergeCell ref="A107:C107"/>
    <mergeCell ref="A108:K108"/>
    <mergeCell ref="L108:R108"/>
    <mergeCell ref="A95:E95"/>
    <mergeCell ref="F95:L95"/>
    <mergeCell ref="A100:K100"/>
  </mergeCells>
  <conditionalFormatting sqref="A16:A17">
    <cfRule type="cellIs" dxfId="41" priority="19" operator="equal">
      <formula>"Observações"</formula>
    </cfRule>
    <cfRule type="cellIs" dxfId="40" priority="20" operator="equal">
      <formula>"Observação"</formula>
    </cfRule>
    <cfRule type="cellIs" dxfId="39" priority="21" operator="lessThan">
      <formula>0</formula>
    </cfRule>
  </conditionalFormatting>
  <conditionalFormatting sqref="A21 K21 M21 O21 Q21 A37 K38 N38 Q38">
    <cfRule type="cellIs" dxfId="38" priority="13" operator="equal">
      <formula>"Observações"</formula>
    </cfRule>
    <cfRule type="cellIs" dxfId="37" priority="14" operator="equal">
      <formula>"Observação"</formula>
    </cfRule>
    <cfRule type="cellIs" dxfId="36" priority="15" operator="lessThan">
      <formula>0</formula>
    </cfRule>
  </conditionalFormatting>
  <conditionalFormatting sqref="A54:A71">
    <cfRule type="cellIs" dxfId="35" priority="1" operator="lessThan">
      <formula>0</formula>
    </cfRule>
  </conditionalFormatting>
  <conditionalFormatting sqref="A75:A91">
    <cfRule type="cellIs" dxfId="34" priority="9" operator="lessThan">
      <formula>0</formula>
    </cfRule>
  </conditionalFormatting>
  <conditionalFormatting sqref="A15:G15">
    <cfRule type="cellIs" dxfId="33" priority="16" operator="equal">
      <formula>"Observações"</formula>
    </cfRule>
    <cfRule type="cellIs" dxfId="32" priority="17" operator="equal">
      <formula>"Observação"</formula>
    </cfRule>
    <cfRule type="cellIs" dxfId="31" priority="18" operator="lessThan">
      <formula>0</formula>
    </cfRule>
  </conditionalFormatting>
  <conditionalFormatting sqref="C53:C70">
    <cfRule type="cellIs" dxfId="30" priority="4" operator="lessThan">
      <formula>0</formula>
    </cfRule>
  </conditionalFormatting>
  <conditionalFormatting sqref="M73 C75:C91 M75:M91">
    <cfRule type="cellIs" dxfId="29" priority="10" operator="lessThan">
      <formula>0</formula>
    </cfRule>
  </conditionalFormatting>
  <conditionalFormatting sqref="O116:P116">
    <cfRule type="cellIs" dxfId="28" priority="22" operator="greaterThan">
      <formula>0.01</formula>
    </cfRule>
  </conditionalFormatting>
  <conditionalFormatting sqref="P53:P70 E75:E91 G75:G91 P75:P91">
    <cfRule type="cellIs" dxfId="27" priority="12" operator="lessThan">
      <formula>0</formula>
    </cfRule>
  </conditionalFormatting>
  <conditionalFormatting sqref="P73">
    <cfRule type="cellIs" dxfId="26" priority="8" operator="lessThan">
      <formula>0</formula>
    </cfRule>
  </conditionalFormatting>
  <conditionalFormatting sqref="S123:T123">
    <cfRule type="containsText" dxfId="25" priority="2" operator="containsText" text="Reduzir o número de casas decimais">
      <formula>NOT(ISERROR(SEARCH("Reduzir o número de casas decimais",S123)))</formula>
    </cfRule>
  </conditionalFormatting>
  <dataValidations count="5">
    <dataValidation type="list" allowBlank="1" showInputMessage="1" showErrorMessage="1" sqref="K106:R106" xr:uid="{74E0F949-F32A-4733-98AA-1708F747BE6A}">
      <formula1>$X$102:$AD$102</formula1>
    </dataValidation>
    <dataValidation type="list" allowBlank="1" showInputMessage="1" showErrorMessage="1" sqref="E75:F91" xr:uid="{A67A7D09-7D55-499D-9A46-2D81129C06CC}">
      <formula1>$V$74:$V$82</formula1>
    </dataValidation>
    <dataValidation type="list" allowBlank="1" showInputMessage="1" showErrorMessage="1" sqref="D12:I12" xr:uid="{0C7E3FB9-D1AA-4438-837E-27E4BC95D0BB}">
      <formula1>$U$11:$U$19</formula1>
    </dataValidation>
    <dataValidation type="list" allowBlank="1" showInputMessage="1" showErrorMessage="1" sqref="O11:R11" xr:uid="{9B79290B-B609-4159-958A-80D7033CD8AF}">
      <formula1>$V$11:$V$14</formula1>
    </dataValidation>
    <dataValidation type="list" allowBlank="1" showInputMessage="1" showErrorMessage="1" sqref="D11:I11" xr:uid="{3F8FB4D9-ACAB-41EC-A5D7-A29CA8E66BA5}">
      <formula1>$T$11:$T$15</formula1>
    </dataValidation>
  </dataValidations>
  <hyperlinks>
    <hyperlink ref="T1" location="MENU!B16" display="MENU" xr:uid="{0FBFA27F-00CF-4DBD-8E38-91F364DA90C7}"/>
  </hyperlinks>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07B8B-5ADB-4328-99CD-0E36B5A53549}">
  <sheetPr codeName="Planilha12"/>
  <dimension ref="A1:AW559"/>
  <sheetViews>
    <sheetView showGridLines="0" zoomScaleNormal="100" workbookViewId="0"/>
  </sheetViews>
  <sheetFormatPr defaultColWidth="15.625" defaultRowHeight="20.100000000000001" customHeight="1" x14ac:dyDescent="0.25"/>
  <cols>
    <col min="1" max="1" width="10.625" style="393" customWidth="1"/>
    <col min="2" max="2" width="20.625" style="393" customWidth="1"/>
    <col min="3" max="3" width="15.625" style="393"/>
    <col min="4" max="4" width="10.625" style="407" customWidth="1"/>
    <col min="5" max="5" width="10.625" style="393" customWidth="1"/>
    <col min="6" max="6" width="20.625" style="393" customWidth="1"/>
    <col min="7" max="7" width="10.625" style="393" customWidth="1"/>
    <col min="8" max="8" width="15.625" style="393"/>
    <col min="9" max="9" width="10.625" style="393" customWidth="1"/>
    <col min="10" max="10" width="15.625" style="392"/>
    <col min="11" max="11" width="25.625" style="392" customWidth="1"/>
    <col min="12" max="20" width="15.625" style="392"/>
    <col min="21" max="21" width="30.625" style="392" customWidth="1"/>
    <col min="22" max="49" width="15.625" style="392"/>
    <col min="50" max="16384" width="15.625" style="393"/>
  </cols>
  <sheetData>
    <row r="1" spans="1:11" ht="140.1" customHeight="1" x14ac:dyDescent="0.25">
      <c r="A1" s="354"/>
      <c r="B1" s="354"/>
      <c r="C1" s="354"/>
      <c r="D1" s="354"/>
      <c r="E1" s="354"/>
      <c r="F1" s="354"/>
      <c r="G1" s="354"/>
      <c r="H1" s="389"/>
      <c r="I1" s="389"/>
      <c r="K1" s="348" t="s">
        <v>686</v>
      </c>
    </row>
    <row r="2" spans="1:11" ht="3.95" customHeight="1" x14ac:dyDescent="0.25">
      <c r="A2" s="394"/>
      <c r="B2" s="394"/>
      <c r="C2" s="394"/>
      <c r="D2" s="394"/>
      <c r="E2" s="394"/>
      <c r="F2" s="394"/>
      <c r="G2" s="394"/>
      <c r="H2" s="394"/>
      <c r="I2" s="394"/>
    </row>
    <row r="3" spans="1:11" ht="3.95" customHeight="1" x14ac:dyDescent="0.25">
      <c r="A3" s="354"/>
      <c r="B3" s="354"/>
      <c r="C3" s="354"/>
      <c r="D3" s="354"/>
      <c r="E3" s="354"/>
      <c r="F3" s="354"/>
      <c r="G3" s="354"/>
      <c r="H3" s="354"/>
      <c r="I3" s="354"/>
    </row>
    <row r="5" spans="1:11" ht="20.100000000000001" customHeight="1" x14ac:dyDescent="0.25">
      <c r="A5" s="395" t="s">
        <v>514</v>
      </c>
      <c r="B5" s="395"/>
      <c r="C5" s="395"/>
      <c r="D5" s="395"/>
      <c r="E5" s="395"/>
      <c r="F5" s="395"/>
      <c r="G5" s="395"/>
      <c r="H5" s="395"/>
      <c r="I5" s="395"/>
    </row>
    <row r="7" spans="1:11" ht="20.100000000000001" customHeight="1" x14ac:dyDescent="0.25">
      <c r="A7" s="396" t="s">
        <v>515</v>
      </c>
      <c r="B7" s="396"/>
      <c r="C7" s="396"/>
      <c r="D7" s="396"/>
      <c r="E7" s="396"/>
      <c r="F7" s="396"/>
      <c r="G7" s="396"/>
      <c r="H7" s="396"/>
      <c r="I7" s="396"/>
    </row>
    <row r="8" spans="1:11" ht="20.100000000000001" customHeight="1" x14ac:dyDescent="0.25">
      <c r="A8" s="396"/>
      <c r="B8" s="396"/>
      <c r="C8" s="396"/>
      <c r="D8" s="396"/>
      <c r="E8" s="396"/>
      <c r="F8" s="396"/>
      <c r="G8" s="396"/>
      <c r="H8" s="396"/>
      <c r="I8" s="396"/>
    </row>
    <row r="9" spans="1:11" ht="20.100000000000001" customHeight="1" x14ac:dyDescent="0.25">
      <c r="A9" s="397" t="s">
        <v>516</v>
      </c>
      <c r="B9" s="398" t="s">
        <v>517</v>
      </c>
      <c r="C9" s="398"/>
      <c r="D9" s="396"/>
      <c r="E9" s="396"/>
      <c r="F9" s="398" t="s">
        <v>6</v>
      </c>
      <c r="G9" s="398"/>
      <c r="H9" s="398"/>
      <c r="I9" s="434">
        <v>600</v>
      </c>
    </row>
    <row r="10" spans="1:11" ht="20.100000000000001" customHeight="1" x14ac:dyDescent="0.25">
      <c r="A10" s="399" t="s">
        <v>518</v>
      </c>
      <c r="B10" s="400" t="s">
        <v>519</v>
      </c>
      <c r="C10" s="400"/>
      <c r="D10" s="396"/>
      <c r="E10" s="396"/>
      <c r="F10" s="400" t="s">
        <v>520</v>
      </c>
      <c r="G10" s="400"/>
      <c r="H10" s="400"/>
      <c r="I10" s="435">
        <v>9.5</v>
      </c>
    </row>
    <row r="11" spans="1:11" ht="20.100000000000001" customHeight="1" x14ac:dyDescent="0.25">
      <c r="A11" s="399" t="s">
        <v>521</v>
      </c>
      <c r="B11" s="400" t="s">
        <v>522</v>
      </c>
      <c r="C11" s="400"/>
      <c r="D11" s="396"/>
      <c r="E11" s="396"/>
      <c r="F11" s="396"/>
      <c r="G11" s="396"/>
      <c r="H11" s="396"/>
    </row>
    <row r="12" spans="1:11" ht="20.100000000000001" customHeight="1" thickBot="1" x14ac:dyDescent="0.3">
      <c r="A12" s="396"/>
      <c r="B12" s="396"/>
      <c r="C12" s="396"/>
      <c r="D12" s="396"/>
      <c r="E12" s="396"/>
      <c r="F12" s="401" t="s">
        <v>523</v>
      </c>
      <c r="G12" s="401"/>
      <c r="H12" s="401"/>
      <c r="I12" s="402">
        <v>63.157894736842103</v>
      </c>
    </row>
    <row r="13" spans="1:11" ht="20.100000000000001" customHeight="1" x14ac:dyDescent="0.25">
      <c r="A13" s="396"/>
      <c r="B13" s="396"/>
      <c r="C13" s="396"/>
      <c r="D13" s="396"/>
      <c r="E13" s="396"/>
      <c r="F13" s="396"/>
      <c r="G13" s="396"/>
      <c r="H13" s="396"/>
      <c r="I13" s="396"/>
    </row>
    <row r="14" spans="1:11" ht="20.100000000000001" customHeight="1" x14ac:dyDescent="0.25">
      <c r="A14" s="396"/>
      <c r="B14" s="396"/>
      <c r="C14" s="396"/>
      <c r="D14" s="396"/>
      <c r="E14" s="396"/>
      <c r="F14" s="396"/>
      <c r="G14" s="396"/>
      <c r="H14" s="396"/>
      <c r="I14" s="396"/>
    </row>
    <row r="16" spans="1:11" ht="20.100000000000001" customHeight="1" x14ac:dyDescent="0.25">
      <c r="A16" s="403" t="s">
        <v>524</v>
      </c>
      <c r="B16" s="398" t="s">
        <v>525</v>
      </c>
      <c r="C16" s="398"/>
      <c r="D16" s="434">
        <v>10</v>
      </c>
      <c r="E16" s="396"/>
      <c r="F16" s="404" t="s">
        <v>526</v>
      </c>
      <c r="G16" s="405" t="s">
        <v>527</v>
      </c>
      <c r="H16" s="396"/>
      <c r="I16" s="396"/>
    </row>
    <row r="17" spans="1:22" ht="20.100000000000001" customHeight="1" x14ac:dyDescent="0.25">
      <c r="A17" s="406" t="s">
        <v>528</v>
      </c>
      <c r="B17" s="400" t="s">
        <v>529</v>
      </c>
      <c r="C17" s="400"/>
      <c r="D17" s="435">
        <v>20</v>
      </c>
      <c r="E17" s="396"/>
      <c r="F17" s="396"/>
      <c r="G17" s="396"/>
      <c r="H17" s="396"/>
      <c r="I17" s="396"/>
    </row>
    <row r="18" spans="1:22" ht="20.100000000000001" customHeight="1" x14ac:dyDescent="0.25">
      <c r="A18" s="406" t="s">
        <v>530</v>
      </c>
      <c r="B18" s="400" t="s">
        <v>531</v>
      </c>
      <c r="C18" s="400"/>
      <c r="D18" s="435">
        <v>80</v>
      </c>
      <c r="E18" s="396"/>
      <c r="F18" s="404" t="s">
        <v>532</v>
      </c>
      <c r="G18" s="405">
        <v>0.5</v>
      </c>
      <c r="H18" s="396"/>
      <c r="I18" s="396"/>
      <c r="U18" s="392" t="s">
        <v>533</v>
      </c>
      <c r="V18" s="392">
        <v>0.5</v>
      </c>
    </row>
    <row r="19" spans="1:22" ht="20.100000000000001" customHeight="1" x14ac:dyDescent="0.25">
      <c r="U19" s="392" t="s">
        <v>534</v>
      </c>
      <c r="V19" s="392">
        <v>0.5</v>
      </c>
    </row>
    <row r="20" spans="1:22" ht="20.100000000000001" customHeight="1" x14ac:dyDescent="0.25">
      <c r="A20" s="398" t="s">
        <v>535</v>
      </c>
      <c r="B20" s="398"/>
      <c r="C20" s="398" t="s">
        <v>536</v>
      </c>
      <c r="D20" s="398"/>
      <c r="E20" s="396"/>
      <c r="F20" s="408" t="s">
        <v>537</v>
      </c>
      <c r="G20" s="409">
        <v>0.71823351279308389</v>
      </c>
      <c r="U20" s="392" t="s">
        <v>536</v>
      </c>
      <c r="V20" s="392">
        <v>0.5</v>
      </c>
    </row>
    <row r="21" spans="1:22" ht="20.100000000000001" customHeight="1" x14ac:dyDescent="0.25">
      <c r="D21" s="393"/>
      <c r="F21" s="396"/>
      <c r="G21" s="396"/>
      <c r="U21" s="392" t="s">
        <v>538</v>
      </c>
      <c r="V21" s="392">
        <v>0.5</v>
      </c>
    </row>
    <row r="22" spans="1:22" ht="20.100000000000001" customHeight="1" x14ac:dyDescent="0.25">
      <c r="A22" s="410" t="s">
        <v>539</v>
      </c>
      <c r="B22" s="411">
        <v>1.3923048454132636</v>
      </c>
      <c r="F22" s="412" t="s">
        <v>540</v>
      </c>
      <c r="G22" s="72">
        <v>-0.28176648720691611</v>
      </c>
      <c r="H22" s="413" t="s">
        <v>541</v>
      </c>
      <c r="I22" s="413"/>
      <c r="U22" s="392" t="s">
        <v>542</v>
      </c>
      <c r="V22" s="392">
        <v>0.5</v>
      </c>
    </row>
    <row r="23" spans="1:22" ht="20.100000000000001" customHeight="1" x14ac:dyDescent="0.25">
      <c r="D23" s="393"/>
    </row>
    <row r="24" spans="1:22" ht="20.100000000000001" customHeight="1" x14ac:dyDescent="0.25">
      <c r="D24" s="393"/>
    </row>
    <row r="25" spans="1:22" ht="20.100000000000001" customHeight="1" x14ac:dyDescent="0.25">
      <c r="A25" s="414" t="s">
        <v>543</v>
      </c>
      <c r="B25" s="414"/>
      <c r="C25" s="414"/>
      <c r="D25" s="414"/>
      <c r="E25" s="414"/>
      <c r="F25" s="414"/>
      <c r="G25" s="414"/>
      <c r="H25" s="414"/>
      <c r="I25" s="414"/>
    </row>
    <row r="26" spans="1:22" ht="20.100000000000001" customHeight="1" x14ac:dyDescent="0.25">
      <c r="A26" s="414"/>
      <c r="B26" s="414"/>
      <c r="C26" s="414"/>
      <c r="D26" s="414"/>
      <c r="E26" s="414"/>
      <c r="F26" s="414"/>
      <c r="G26" s="414"/>
      <c r="H26" s="414"/>
      <c r="I26" s="414"/>
    </row>
    <row r="27" spans="1:22" ht="20.100000000000001" customHeight="1" x14ac:dyDescent="0.25">
      <c r="A27" s="414"/>
      <c r="B27" s="414"/>
      <c r="C27" s="414"/>
      <c r="D27" s="414"/>
      <c r="E27" s="414"/>
      <c r="F27" s="414"/>
      <c r="G27" s="414"/>
      <c r="H27" s="414"/>
      <c r="I27" s="414"/>
    </row>
    <row r="28" spans="1:22" ht="20.100000000000001" customHeight="1" x14ac:dyDescent="0.25">
      <c r="A28" s="414"/>
      <c r="B28" s="414"/>
      <c r="C28" s="414"/>
      <c r="D28" s="414"/>
      <c r="E28" s="414"/>
      <c r="F28" s="414"/>
      <c r="G28" s="414"/>
      <c r="H28" s="414"/>
      <c r="I28" s="414"/>
    </row>
    <row r="29" spans="1:22" ht="20.100000000000001" customHeight="1" x14ac:dyDescent="0.25">
      <c r="B29" s="396"/>
      <c r="C29" s="396"/>
      <c r="E29" s="396"/>
      <c r="F29" s="396"/>
      <c r="G29" s="396"/>
      <c r="H29" s="396"/>
      <c r="I29" s="396"/>
    </row>
    <row r="30" spans="1:22" ht="20.100000000000001" customHeight="1" x14ac:dyDescent="0.25">
      <c r="A30" s="415" t="s">
        <v>544</v>
      </c>
      <c r="B30" s="415"/>
      <c r="C30" s="415"/>
      <c r="D30" s="415"/>
      <c r="E30" s="415"/>
      <c r="F30" s="415"/>
      <c r="G30" s="415"/>
      <c r="H30" s="415"/>
      <c r="I30" s="415"/>
      <c r="U30" s="392" t="s">
        <v>545</v>
      </c>
      <c r="V30" s="392" t="s">
        <v>284</v>
      </c>
    </row>
    <row r="31" spans="1:22" ht="20.100000000000001" customHeight="1" x14ac:dyDescent="0.25">
      <c r="D31" s="393"/>
      <c r="U31" s="392" t="s">
        <v>546</v>
      </c>
      <c r="V31" s="392" t="s">
        <v>284</v>
      </c>
    </row>
    <row r="32" spans="1:22" ht="20.100000000000001" customHeight="1" x14ac:dyDescent="0.25">
      <c r="A32" s="416"/>
      <c r="B32" s="396"/>
      <c r="C32" s="396"/>
      <c r="D32" s="396"/>
      <c r="E32" s="396"/>
      <c r="F32" s="396"/>
      <c r="G32" s="396"/>
      <c r="H32" s="396"/>
      <c r="I32" s="396"/>
      <c r="U32" s="392" t="s">
        <v>547</v>
      </c>
      <c r="V32" s="392" t="s">
        <v>284</v>
      </c>
    </row>
    <row r="33" spans="1:22" ht="20.100000000000001" customHeight="1" x14ac:dyDescent="0.25">
      <c r="A33" s="417" t="s">
        <v>548</v>
      </c>
      <c r="B33" s="418" t="s">
        <v>549</v>
      </c>
      <c r="C33" s="418"/>
      <c r="D33" s="418"/>
      <c r="E33" s="418"/>
      <c r="F33" s="418"/>
      <c r="G33" s="418"/>
      <c r="H33" s="418"/>
      <c r="I33" s="418"/>
      <c r="U33" s="392" t="s">
        <v>550</v>
      </c>
      <c r="V33" s="392" t="s">
        <v>284</v>
      </c>
    </row>
    <row r="34" spans="1:22" ht="20.100000000000001" customHeight="1" x14ac:dyDescent="0.25">
      <c r="A34" s="416"/>
      <c r="B34" s="396"/>
      <c r="C34" s="396"/>
      <c r="D34" s="396"/>
      <c r="E34" s="396"/>
      <c r="F34" s="396"/>
      <c r="G34" s="396"/>
      <c r="H34" s="396"/>
      <c r="I34" s="396"/>
      <c r="U34" s="392" t="s">
        <v>551</v>
      </c>
      <c r="V34" s="392" t="s">
        <v>284</v>
      </c>
    </row>
    <row r="35" spans="1:22" ht="20.100000000000001" customHeight="1" x14ac:dyDescent="0.25">
      <c r="A35" s="416" t="s">
        <v>552</v>
      </c>
      <c r="B35" s="396"/>
      <c r="C35" s="396"/>
      <c r="D35" s="396"/>
      <c r="E35" s="396"/>
      <c r="F35" s="396"/>
      <c r="G35" s="396"/>
      <c r="H35" s="396"/>
      <c r="I35" s="396"/>
      <c r="U35" s="392" t="s">
        <v>553</v>
      </c>
      <c r="V35" s="392" t="s">
        <v>284</v>
      </c>
    </row>
    <row r="36" spans="1:22" ht="20.100000000000001" customHeight="1" x14ac:dyDescent="0.25">
      <c r="A36" s="416"/>
      <c r="B36" s="396"/>
      <c r="C36" s="396"/>
      <c r="D36" s="396"/>
      <c r="E36" s="396"/>
      <c r="F36" s="396"/>
      <c r="G36" s="396"/>
      <c r="H36" s="396"/>
      <c r="I36" s="396"/>
    </row>
    <row r="37" spans="1:22" ht="20.100000000000001" customHeight="1" x14ac:dyDescent="0.25">
      <c r="A37" s="416"/>
      <c r="B37" s="396"/>
      <c r="C37" s="396"/>
      <c r="D37" s="396"/>
      <c r="E37" s="396"/>
      <c r="F37" s="396"/>
      <c r="G37" s="396"/>
      <c r="H37" s="396"/>
      <c r="I37" s="396"/>
    </row>
    <row r="38" spans="1:22" ht="0.95" customHeight="1" x14ac:dyDescent="0.25">
      <c r="A38" s="416"/>
      <c r="B38" s="419" t="s">
        <v>554</v>
      </c>
      <c r="C38" s="392">
        <v>10</v>
      </c>
      <c r="D38" s="419"/>
      <c r="E38" s="419" t="s">
        <v>532</v>
      </c>
      <c r="F38" s="420">
        <v>0.5</v>
      </c>
      <c r="G38" s="419"/>
      <c r="H38" s="419"/>
      <c r="I38" s="419"/>
    </row>
    <row r="39" spans="1:22" ht="0.95" customHeight="1" x14ac:dyDescent="0.25">
      <c r="A39" s="416"/>
      <c r="B39" s="419" t="s">
        <v>555</v>
      </c>
      <c r="C39" s="392">
        <v>20</v>
      </c>
      <c r="D39" s="419"/>
      <c r="E39" s="419"/>
      <c r="F39" s="419"/>
      <c r="G39" s="419"/>
      <c r="H39" s="419"/>
      <c r="I39" s="419"/>
    </row>
    <row r="40" spans="1:22" ht="0.95" customHeight="1" x14ac:dyDescent="0.25">
      <c r="A40" s="416"/>
      <c r="B40" s="419" t="s">
        <v>556</v>
      </c>
      <c r="C40" s="392">
        <v>80</v>
      </c>
      <c r="D40" s="419"/>
      <c r="E40" s="419" t="s">
        <v>557</v>
      </c>
      <c r="F40" s="421">
        <v>0.70710678118654757</v>
      </c>
      <c r="G40" s="419"/>
      <c r="H40" s="419"/>
      <c r="I40" s="419"/>
    </row>
    <row r="41" spans="1:22" ht="0.95" customHeight="1" x14ac:dyDescent="0.25">
      <c r="A41" s="416"/>
      <c r="B41" s="419"/>
      <c r="C41" s="392"/>
      <c r="D41" s="419"/>
      <c r="E41" s="392"/>
      <c r="F41" s="392"/>
      <c r="G41" s="419"/>
      <c r="H41" s="419"/>
      <c r="I41" s="419"/>
    </row>
    <row r="42" spans="1:22" ht="0.95" customHeight="1" x14ac:dyDescent="0.25">
      <c r="A42" s="416"/>
      <c r="B42" s="419" t="s">
        <v>539</v>
      </c>
      <c r="C42" s="421">
        <v>1.4142135623730949</v>
      </c>
      <c r="D42" s="419"/>
      <c r="E42" s="419" t="s">
        <v>300</v>
      </c>
      <c r="F42" s="73">
        <v>-0.29289321881345243</v>
      </c>
      <c r="G42" s="419"/>
      <c r="H42" s="419"/>
      <c r="I42" s="419"/>
    </row>
    <row r="43" spans="1:22" ht="0.95" customHeight="1" x14ac:dyDescent="0.25">
      <c r="A43" s="416"/>
      <c r="B43" s="419"/>
      <c r="C43" s="419"/>
      <c r="D43" s="419"/>
      <c r="E43" s="419"/>
      <c r="F43" s="419"/>
      <c r="G43" s="419"/>
      <c r="H43" s="419"/>
      <c r="I43" s="419"/>
    </row>
    <row r="44" spans="1:22" ht="20.100000000000001" customHeight="1" x14ac:dyDescent="0.25">
      <c r="A44" s="415"/>
      <c r="B44" s="415"/>
      <c r="C44" s="415"/>
      <c r="D44" s="415"/>
      <c r="E44" s="415"/>
      <c r="F44" s="415"/>
      <c r="G44" s="415"/>
      <c r="H44" s="415"/>
      <c r="I44" s="415"/>
    </row>
    <row r="45" spans="1:22" ht="20.100000000000001" customHeight="1" x14ac:dyDescent="0.25">
      <c r="A45" s="416"/>
      <c r="B45" s="422"/>
      <c r="C45" s="423"/>
      <c r="D45" s="422"/>
      <c r="E45" s="422"/>
      <c r="F45" s="74"/>
      <c r="G45" s="422"/>
      <c r="H45" s="422"/>
      <c r="I45" s="422"/>
    </row>
    <row r="46" spans="1:22" ht="20.100000000000001" customHeight="1" x14ac:dyDescent="0.25">
      <c r="A46" s="417" t="s">
        <v>558</v>
      </c>
      <c r="B46" s="418" t="s">
        <v>559</v>
      </c>
      <c r="C46" s="418"/>
      <c r="D46" s="418"/>
      <c r="E46" s="418"/>
      <c r="F46" s="418"/>
      <c r="G46" s="418"/>
      <c r="H46" s="418"/>
      <c r="I46" s="418"/>
    </row>
    <row r="47" spans="1:22" ht="20.100000000000001" customHeight="1" x14ac:dyDescent="0.25">
      <c r="A47" s="416"/>
      <c r="B47" s="396"/>
      <c r="C47" s="396"/>
      <c r="D47" s="396"/>
      <c r="E47" s="396"/>
      <c r="F47" s="396"/>
      <c r="G47" s="396"/>
      <c r="H47" s="396"/>
      <c r="I47" s="396"/>
    </row>
    <row r="48" spans="1:22" ht="20.100000000000001" customHeight="1" x14ac:dyDescent="0.25">
      <c r="A48" s="416" t="s">
        <v>552</v>
      </c>
      <c r="B48" s="396"/>
      <c r="C48" s="396"/>
      <c r="D48" s="396"/>
      <c r="E48" s="396"/>
      <c r="F48" s="396"/>
      <c r="G48" s="396"/>
      <c r="H48" s="396"/>
      <c r="I48" s="396"/>
    </row>
    <row r="49" spans="1:9" ht="20.100000000000001" customHeight="1" x14ac:dyDescent="0.25">
      <c r="A49" s="416"/>
      <c r="B49" s="396"/>
      <c r="C49" s="396"/>
      <c r="D49" s="396"/>
      <c r="E49" s="396"/>
      <c r="F49" s="396"/>
      <c r="G49" s="396"/>
      <c r="H49" s="396"/>
      <c r="I49" s="396"/>
    </row>
    <row r="50" spans="1:9" ht="20.100000000000001" customHeight="1" x14ac:dyDescent="0.25">
      <c r="A50" s="416"/>
      <c r="B50" s="396"/>
      <c r="C50" s="396"/>
      <c r="D50" s="396"/>
      <c r="E50" s="396"/>
      <c r="F50" s="396"/>
      <c r="G50" s="396"/>
      <c r="H50" s="396"/>
      <c r="I50" s="396"/>
    </row>
    <row r="51" spans="1:9" ht="0.95" customHeight="1" x14ac:dyDescent="0.25">
      <c r="A51" s="416"/>
      <c r="B51" s="419" t="s">
        <v>554</v>
      </c>
      <c r="C51" s="392">
        <v>10</v>
      </c>
      <c r="D51" s="419"/>
      <c r="E51" s="419" t="s">
        <v>532</v>
      </c>
      <c r="F51" s="420">
        <v>0.5</v>
      </c>
      <c r="G51" s="419"/>
      <c r="H51" s="419"/>
      <c r="I51" s="419"/>
    </row>
    <row r="52" spans="1:9" ht="0.95" customHeight="1" x14ac:dyDescent="0.25">
      <c r="A52" s="416"/>
      <c r="B52" s="419" t="s">
        <v>555</v>
      </c>
      <c r="C52" s="392">
        <v>20</v>
      </c>
      <c r="D52" s="419"/>
      <c r="E52" s="419"/>
      <c r="F52" s="419"/>
      <c r="G52" s="419"/>
      <c r="H52" s="419"/>
      <c r="I52" s="419"/>
    </row>
    <row r="53" spans="1:9" ht="0.95" customHeight="1" x14ac:dyDescent="0.25">
      <c r="A53" s="416"/>
      <c r="B53" s="419" t="s">
        <v>556</v>
      </c>
      <c r="C53" s="392">
        <v>80</v>
      </c>
      <c r="D53" s="419"/>
      <c r="E53" s="419" t="s">
        <v>557</v>
      </c>
      <c r="F53" s="421">
        <v>2.8284271247461898</v>
      </c>
      <c r="G53" s="419"/>
      <c r="H53" s="419"/>
      <c r="I53" s="419"/>
    </row>
    <row r="54" spans="1:9" ht="0.95" customHeight="1" x14ac:dyDescent="0.25">
      <c r="A54" s="416"/>
      <c r="B54" s="419"/>
      <c r="C54" s="392"/>
      <c r="D54" s="419"/>
      <c r="E54" s="392"/>
      <c r="F54" s="392"/>
      <c r="G54" s="419"/>
      <c r="H54" s="419"/>
      <c r="I54" s="419"/>
    </row>
    <row r="55" spans="1:9" ht="0.95" customHeight="1" x14ac:dyDescent="0.25">
      <c r="A55" s="416"/>
      <c r="B55" s="419" t="s">
        <v>539</v>
      </c>
      <c r="C55" s="421">
        <v>0.35355339059327379</v>
      </c>
      <c r="D55" s="419"/>
      <c r="E55" s="419" t="s">
        <v>300</v>
      </c>
      <c r="F55" s="73">
        <v>1.8284271247461898</v>
      </c>
      <c r="G55" s="419"/>
      <c r="H55" s="419"/>
      <c r="I55" s="419"/>
    </row>
    <row r="56" spans="1:9" ht="0.95" customHeight="1" x14ac:dyDescent="0.25">
      <c r="A56" s="416"/>
      <c r="B56" s="419"/>
      <c r="C56" s="421"/>
      <c r="D56" s="419"/>
      <c r="E56" s="392"/>
      <c r="F56" s="392"/>
      <c r="G56" s="419"/>
      <c r="H56" s="419"/>
      <c r="I56" s="419"/>
    </row>
    <row r="57" spans="1:9" ht="20.100000000000001" customHeight="1" x14ac:dyDescent="0.25">
      <c r="A57" s="415"/>
      <c r="B57" s="415"/>
      <c r="C57" s="415"/>
      <c r="D57" s="415"/>
      <c r="E57" s="415"/>
      <c r="F57" s="415"/>
      <c r="G57" s="415"/>
      <c r="H57" s="415"/>
      <c r="I57" s="415"/>
    </row>
    <row r="58" spans="1:9" ht="20.100000000000001" customHeight="1" x14ac:dyDescent="0.25">
      <c r="A58" s="424"/>
    </row>
    <row r="59" spans="1:9" ht="20.100000000000001" customHeight="1" x14ac:dyDescent="0.25">
      <c r="A59" s="417" t="s">
        <v>560</v>
      </c>
      <c r="B59" s="418" t="s">
        <v>561</v>
      </c>
      <c r="C59" s="418"/>
      <c r="D59" s="418"/>
      <c r="E59" s="418"/>
      <c r="F59" s="418"/>
      <c r="G59" s="418"/>
      <c r="H59" s="418"/>
      <c r="I59" s="418"/>
    </row>
    <row r="60" spans="1:9" ht="20.100000000000001" customHeight="1" x14ac:dyDescent="0.25">
      <c r="A60" s="416"/>
      <c r="B60" s="418" t="s">
        <v>562</v>
      </c>
      <c r="C60" s="418"/>
      <c r="D60" s="418"/>
      <c r="E60" s="418"/>
      <c r="F60" s="418"/>
      <c r="G60" s="418"/>
      <c r="H60" s="418"/>
      <c r="I60" s="418"/>
    </row>
    <row r="61" spans="1:9" ht="20.100000000000001" customHeight="1" x14ac:dyDescent="0.25">
      <c r="A61" s="416"/>
      <c r="B61" s="396"/>
      <c r="C61" s="396"/>
      <c r="D61" s="396"/>
      <c r="E61" s="396"/>
      <c r="F61" s="396"/>
      <c r="G61" s="396"/>
      <c r="H61" s="396"/>
      <c r="I61" s="396"/>
    </row>
    <row r="62" spans="1:9" ht="20.100000000000001" customHeight="1" x14ac:dyDescent="0.25">
      <c r="A62" s="416" t="s">
        <v>552</v>
      </c>
      <c r="B62" s="396"/>
      <c r="C62" s="396"/>
      <c r="D62" s="396"/>
      <c r="E62" s="396"/>
      <c r="F62" s="396"/>
      <c r="G62" s="396"/>
      <c r="H62" s="396"/>
      <c r="I62" s="396"/>
    </row>
    <row r="63" spans="1:9" ht="20.100000000000001" customHeight="1" x14ac:dyDescent="0.25">
      <c r="A63" s="416"/>
      <c r="B63" s="396"/>
      <c r="C63" s="396"/>
      <c r="D63" s="396"/>
      <c r="E63" s="396"/>
      <c r="F63" s="396"/>
      <c r="G63" s="396"/>
      <c r="H63" s="396"/>
      <c r="I63" s="396"/>
    </row>
    <row r="64" spans="1:9" ht="0.95" customHeight="1" x14ac:dyDescent="0.25">
      <c r="A64" s="416"/>
      <c r="B64" s="419" t="s">
        <v>554</v>
      </c>
      <c r="C64" s="392">
        <v>10</v>
      </c>
      <c r="D64" s="419"/>
      <c r="E64" s="419" t="s">
        <v>532</v>
      </c>
      <c r="F64" s="420">
        <v>0.5</v>
      </c>
      <c r="G64" s="419"/>
      <c r="H64" s="419"/>
      <c r="I64" s="419"/>
    </row>
    <row r="65" spans="1:9" ht="0.95" customHeight="1" x14ac:dyDescent="0.25">
      <c r="A65" s="416"/>
      <c r="B65" s="419" t="s">
        <v>555</v>
      </c>
      <c r="C65" s="392">
        <v>20</v>
      </c>
      <c r="D65" s="419"/>
      <c r="E65" s="419"/>
      <c r="F65" s="419"/>
      <c r="G65" s="419"/>
      <c r="H65" s="419"/>
      <c r="I65" s="419"/>
    </row>
    <row r="66" spans="1:9" ht="0.95" customHeight="1" x14ac:dyDescent="0.25">
      <c r="A66" s="416"/>
      <c r="B66" s="419" t="s">
        <v>556</v>
      </c>
      <c r="C66" s="392">
        <v>80</v>
      </c>
      <c r="D66" s="419"/>
      <c r="E66" s="419" t="s">
        <v>557</v>
      </c>
      <c r="F66" s="421">
        <v>1</v>
      </c>
      <c r="G66" s="419"/>
      <c r="H66" s="419"/>
      <c r="I66" s="419"/>
    </row>
    <row r="67" spans="1:9" ht="0.95" customHeight="1" x14ac:dyDescent="0.25">
      <c r="A67" s="416"/>
      <c r="B67" s="419"/>
      <c r="C67" s="392"/>
      <c r="D67" s="419"/>
      <c r="E67" s="392"/>
      <c r="F67" s="392"/>
      <c r="G67" s="419"/>
      <c r="H67" s="419"/>
      <c r="I67" s="419"/>
    </row>
    <row r="68" spans="1:9" ht="0.95" customHeight="1" x14ac:dyDescent="0.25">
      <c r="A68" s="416"/>
      <c r="B68" s="419" t="s">
        <v>539</v>
      </c>
      <c r="C68" s="421">
        <v>1</v>
      </c>
      <c r="D68" s="419"/>
      <c r="E68" s="419" t="s">
        <v>300</v>
      </c>
      <c r="F68" s="73">
        <v>0</v>
      </c>
      <c r="G68" s="419"/>
      <c r="H68" s="419"/>
      <c r="I68" s="419"/>
    </row>
    <row r="69" spans="1:9" ht="0.95" customHeight="1" x14ac:dyDescent="0.25">
      <c r="A69" s="416"/>
      <c r="B69" s="419"/>
      <c r="C69" s="421"/>
      <c r="D69" s="419"/>
      <c r="E69" s="419"/>
      <c r="F69" s="73"/>
      <c r="G69" s="419"/>
      <c r="H69" s="419"/>
      <c r="I69" s="419"/>
    </row>
    <row r="70" spans="1:9" ht="20.100000000000001" customHeight="1" x14ac:dyDescent="0.25">
      <c r="A70" s="415"/>
      <c r="B70" s="415"/>
      <c r="C70" s="415"/>
      <c r="D70" s="415"/>
      <c r="E70" s="415"/>
      <c r="F70" s="415"/>
      <c r="G70" s="415"/>
      <c r="H70" s="415"/>
      <c r="I70" s="415"/>
    </row>
    <row r="71" spans="1:9" ht="20.100000000000001" customHeight="1" x14ac:dyDescent="0.25">
      <c r="A71" s="416"/>
      <c r="B71" s="396"/>
      <c r="C71" s="396"/>
      <c r="D71" s="396"/>
      <c r="E71" s="396"/>
      <c r="F71" s="396"/>
      <c r="G71" s="396"/>
      <c r="H71" s="396"/>
      <c r="I71" s="396"/>
    </row>
    <row r="72" spans="1:9" ht="20.100000000000001" customHeight="1" x14ac:dyDescent="0.25">
      <c r="A72" s="417" t="s">
        <v>563</v>
      </c>
      <c r="B72" s="418" t="s">
        <v>564</v>
      </c>
      <c r="C72" s="418"/>
      <c r="D72" s="418"/>
      <c r="E72" s="418"/>
      <c r="F72" s="418"/>
      <c r="G72" s="418"/>
      <c r="H72" s="418"/>
      <c r="I72" s="418"/>
    </row>
    <row r="73" spans="1:9" ht="20.100000000000001" customHeight="1" x14ac:dyDescent="0.25">
      <c r="A73" s="416"/>
      <c r="B73" s="396"/>
      <c r="C73" s="396"/>
      <c r="D73" s="396"/>
      <c r="E73" s="396"/>
      <c r="F73" s="396"/>
      <c r="G73" s="396"/>
      <c r="H73" s="396"/>
      <c r="I73" s="396"/>
    </row>
    <row r="74" spans="1:9" ht="20.100000000000001" customHeight="1" x14ac:dyDescent="0.25">
      <c r="A74" s="416" t="s">
        <v>552</v>
      </c>
      <c r="B74" s="396"/>
      <c r="C74" s="396"/>
      <c r="D74" s="396"/>
      <c r="E74" s="396"/>
      <c r="F74" s="396"/>
      <c r="G74" s="396"/>
      <c r="H74" s="396"/>
      <c r="I74" s="396"/>
    </row>
    <row r="75" spans="1:9" ht="20.100000000000001" customHeight="1" x14ac:dyDescent="0.25">
      <c r="A75" s="416"/>
      <c r="B75" s="396"/>
      <c r="C75" s="396"/>
      <c r="D75" s="396"/>
      <c r="E75" s="396"/>
      <c r="F75" s="396"/>
      <c r="G75" s="396"/>
      <c r="H75" s="396"/>
      <c r="I75" s="396"/>
    </row>
    <row r="76" spans="1:9" ht="20.100000000000001" customHeight="1" x14ac:dyDescent="0.25">
      <c r="A76" s="416"/>
      <c r="B76" s="396"/>
      <c r="C76" s="396"/>
      <c r="D76" s="396"/>
      <c r="E76" s="396"/>
      <c r="F76" s="396"/>
      <c r="G76" s="396"/>
      <c r="H76" s="396"/>
      <c r="I76" s="396"/>
    </row>
    <row r="77" spans="1:9" s="392" customFormat="1" ht="0.95" customHeight="1" x14ac:dyDescent="0.25">
      <c r="A77" s="416"/>
      <c r="B77" s="419"/>
      <c r="C77" s="419"/>
      <c r="D77" s="419"/>
      <c r="E77" s="419"/>
      <c r="F77" s="419"/>
      <c r="G77" s="419"/>
      <c r="H77" s="419"/>
      <c r="I77" s="419"/>
    </row>
    <row r="78" spans="1:9" s="392" customFormat="1" ht="0.95" customHeight="1" x14ac:dyDescent="0.25">
      <c r="A78" s="416"/>
      <c r="B78" s="419" t="s">
        <v>554</v>
      </c>
      <c r="C78" s="392">
        <v>10</v>
      </c>
      <c r="D78" s="419"/>
      <c r="E78" s="419" t="s">
        <v>532</v>
      </c>
      <c r="F78" s="420">
        <v>0.5</v>
      </c>
      <c r="G78" s="419"/>
      <c r="H78" s="419"/>
      <c r="I78" s="419"/>
    </row>
    <row r="79" spans="1:9" s="392" customFormat="1" ht="0.95" customHeight="1" x14ac:dyDescent="0.25">
      <c r="A79" s="416"/>
      <c r="B79" s="419" t="s">
        <v>555</v>
      </c>
      <c r="C79" s="392">
        <v>20</v>
      </c>
      <c r="D79" s="419"/>
      <c r="E79" s="419"/>
      <c r="F79" s="419"/>
      <c r="G79" s="419"/>
      <c r="H79" s="419"/>
      <c r="I79" s="419"/>
    </row>
    <row r="80" spans="1:9" s="392" customFormat="1" ht="0.95" customHeight="1" x14ac:dyDescent="0.25">
      <c r="A80" s="416"/>
      <c r="B80" s="419" t="s">
        <v>556</v>
      </c>
      <c r="C80" s="392">
        <v>80</v>
      </c>
      <c r="D80" s="419"/>
      <c r="E80" s="419" t="s">
        <v>557</v>
      </c>
      <c r="F80" s="421">
        <v>0.625</v>
      </c>
      <c r="G80" s="419"/>
      <c r="H80" s="419"/>
      <c r="I80" s="419"/>
    </row>
    <row r="81" spans="1:9" s="392" customFormat="1" ht="0.95" customHeight="1" x14ac:dyDescent="0.25">
      <c r="A81" s="416"/>
      <c r="B81" s="419"/>
      <c r="D81" s="419"/>
      <c r="G81" s="419"/>
      <c r="H81" s="419"/>
      <c r="I81" s="419"/>
    </row>
    <row r="82" spans="1:9" s="392" customFormat="1" ht="0.95" customHeight="1" x14ac:dyDescent="0.25">
      <c r="A82" s="416"/>
      <c r="B82" s="419" t="s">
        <v>539</v>
      </c>
      <c r="C82" s="421">
        <v>1.6</v>
      </c>
      <c r="D82" s="419"/>
      <c r="E82" s="419" t="s">
        <v>300</v>
      </c>
      <c r="F82" s="73">
        <v>-0.375</v>
      </c>
      <c r="G82" s="419"/>
      <c r="H82" s="419"/>
      <c r="I82" s="419"/>
    </row>
    <row r="83" spans="1:9" ht="0.95" customHeight="1" x14ac:dyDescent="0.25">
      <c r="A83" s="416"/>
      <c r="B83" s="396"/>
      <c r="C83" s="396"/>
      <c r="D83" s="396"/>
      <c r="E83" s="396"/>
      <c r="F83" s="396"/>
      <c r="G83" s="396"/>
      <c r="H83" s="396"/>
      <c r="I83" s="396"/>
    </row>
    <row r="84" spans="1:9" ht="20.100000000000001" customHeight="1" x14ac:dyDescent="0.25">
      <c r="A84" s="415"/>
      <c r="B84" s="415"/>
      <c r="C84" s="415"/>
      <c r="D84" s="415"/>
      <c r="E84" s="415"/>
      <c r="F84" s="415"/>
      <c r="G84" s="415"/>
      <c r="H84" s="415"/>
      <c r="I84" s="415"/>
    </row>
    <row r="85" spans="1:9" ht="20.100000000000001" customHeight="1" x14ac:dyDescent="0.25">
      <c r="A85" s="416"/>
      <c r="B85" s="396"/>
      <c r="C85" s="396"/>
      <c r="D85" s="396"/>
      <c r="E85" s="396"/>
      <c r="F85" s="396"/>
      <c r="G85" s="396"/>
      <c r="H85" s="396"/>
      <c r="I85" s="396"/>
    </row>
    <row r="86" spans="1:9" ht="20.100000000000001" customHeight="1" x14ac:dyDescent="0.25">
      <c r="A86" s="417" t="s">
        <v>565</v>
      </c>
      <c r="B86" s="418" t="s">
        <v>566</v>
      </c>
      <c r="C86" s="418"/>
      <c r="D86" s="418"/>
      <c r="E86" s="418"/>
      <c r="F86" s="418"/>
      <c r="G86" s="418"/>
      <c r="H86" s="418"/>
      <c r="I86" s="418"/>
    </row>
    <row r="87" spans="1:9" ht="20.100000000000001" customHeight="1" x14ac:dyDescent="0.25">
      <c r="A87" s="424"/>
    </row>
    <row r="88" spans="1:9" s="392" customFormat="1" ht="20.100000000000001" customHeight="1" x14ac:dyDescent="0.25">
      <c r="A88" s="424"/>
      <c r="D88" s="425"/>
    </row>
    <row r="89" spans="1:9" s="392" customFormat="1" ht="20.100000000000001" customHeight="1" x14ac:dyDescent="0.25">
      <c r="A89" s="424"/>
      <c r="D89" s="425"/>
    </row>
    <row r="90" spans="1:9" s="392" customFormat="1" ht="20.100000000000001" customHeight="1" x14ac:dyDescent="0.25">
      <c r="A90" s="424"/>
      <c r="D90" s="425"/>
    </row>
    <row r="91" spans="1:9" s="392" customFormat="1" ht="20.100000000000001" customHeight="1" x14ac:dyDescent="0.25">
      <c r="A91" s="424"/>
      <c r="D91" s="425"/>
    </row>
    <row r="92" spans="1:9" s="392" customFormat="1" ht="0.95" customHeight="1" x14ac:dyDescent="0.25">
      <c r="A92" s="424"/>
      <c r="D92" s="425"/>
    </row>
    <row r="93" spans="1:9" s="392" customFormat="1" ht="0.95" customHeight="1" x14ac:dyDescent="0.25">
      <c r="A93" s="424"/>
      <c r="B93" s="419" t="s">
        <v>554</v>
      </c>
      <c r="C93" s="392">
        <v>10</v>
      </c>
      <c r="D93" s="419"/>
      <c r="E93" s="419" t="s">
        <v>532</v>
      </c>
      <c r="F93" s="420">
        <v>0.5</v>
      </c>
    </row>
    <row r="94" spans="1:9" s="392" customFormat="1" ht="0.95" customHeight="1" x14ac:dyDescent="0.25">
      <c r="A94" s="424"/>
      <c r="B94" s="419" t="s">
        <v>555</v>
      </c>
      <c r="C94" s="392">
        <v>20</v>
      </c>
      <c r="D94" s="419"/>
      <c r="E94" s="419"/>
      <c r="F94" s="419"/>
    </row>
    <row r="95" spans="1:9" s="392" customFormat="1" ht="0.95" customHeight="1" x14ac:dyDescent="0.25">
      <c r="A95" s="424"/>
      <c r="B95" s="419" t="s">
        <v>556</v>
      </c>
      <c r="C95" s="392">
        <v>80</v>
      </c>
      <c r="D95" s="419"/>
      <c r="E95" s="419" t="s">
        <v>557</v>
      </c>
      <c r="F95" s="421">
        <v>0.71823351279308389</v>
      </c>
    </row>
    <row r="96" spans="1:9" s="392" customFormat="1" ht="0.95" customHeight="1" x14ac:dyDescent="0.25">
      <c r="A96" s="424"/>
      <c r="B96" s="419"/>
      <c r="D96" s="419"/>
    </row>
    <row r="97" spans="1:9" s="392" customFormat="1" ht="0.95" customHeight="1" x14ac:dyDescent="0.25">
      <c r="A97" s="424"/>
      <c r="B97" s="419" t="s">
        <v>539</v>
      </c>
      <c r="C97" s="421">
        <v>1.3923048454132636</v>
      </c>
      <c r="D97" s="419"/>
      <c r="E97" s="419" t="s">
        <v>300</v>
      </c>
      <c r="F97" s="73">
        <v>-0.28176648720691611</v>
      </c>
    </row>
    <row r="98" spans="1:9" s="392" customFormat="1" ht="0.95" customHeight="1" x14ac:dyDescent="0.25">
      <c r="A98" s="424"/>
      <c r="B98" s="419"/>
      <c r="C98" s="421"/>
      <c r="D98" s="419"/>
      <c r="E98" s="419"/>
      <c r="F98" s="419"/>
    </row>
    <row r="99" spans="1:9" ht="20.100000000000001" customHeight="1" x14ac:dyDescent="0.25">
      <c r="A99" s="426"/>
      <c r="B99" s="426"/>
      <c r="C99" s="426"/>
      <c r="D99" s="426"/>
      <c r="E99" s="426"/>
      <c r="F99" s="426"/>
      <c r="G99" s="426"/>
      <c r="H99" s="426"/>
      <c r="I99" s="426"/>
    </row>
    <row r="100" spans="1:9" ht="20.100000000000001" customHeight="1" x14ac:dyDescent="0.25">
      <c r="B100" s="396"/>
      <c r="C100" s="427"/>
      <c r="D100" s="396"/>
      <c r="E100" s="396"/>
      <c r="F100" s="396"/>
    </row>
    <row r="101" spans="1:9" ht="20.100000000000001" customHeight="1" x14ac:dyDescent="0.25">
      <c r="A101" s="428" t="s">
        <v>567</v>
      </c>
      <c r="B101" s="428"/>
      <c r="C101" s="428"/>
      <c r="D101" s="428"/>
      <c r="E101" s="428"/>
      <c r="F101" s="428"/>
      <c r="G101" s="428"/>
      <c r="H101" s="428"/>
      <c r="I101" s="428"/>
    </row>
    <row r="103" spans="1:9" ht="20.100000000000001" customHeight="1" x14ac:dyDescent="0.25">
      <c r="A103" s="429"/>
      <c r="B103" s="429"/>
      <c r="C103" s="429"/>
      <c r="D103" s="429"/>
      <c r="E103" s="430" t="s">
        <v>532</v>
      </c>
      <c r="F103" s="430" t="s">
        <v>568</v>
      </c>
      <c r="G103" s="430" t="s">
        <v>569</v>
      </c>
    </row>
    <row r="104" spans="1:9" ht="60" customHeight="1" x14ac:dyDescent="0.25">
      <c r="A104" s="431" t="s">
        <v>570</v>
      </c>
      <c r="B104" s="432" t="s">
        <v>571</v>
      </c>
      <c r="C104" s="432"/>
      <c r="D104" s="432"/>
      <c r="E104" s="430" t="s">
        <v>284</v>
      </c>
      <c r="F104" s="430">
        <v>15</v>
      </c>
      <c r="G104" s="430">
        <v>30</v>
      </c>
    </row>
    <row r="105" spans="1:9" ht="60" customHeight="1" x14ac:dyDescent="0.25">
      <c r="A105" s="431"/>
      <c r="B105" s="432" t="s">
        <v>572</v>
      </c>
      <c r="C105" s="432"/>
      <c r="D105" s="432"/>
      <c r="E105" s="430">
        <v>0.5</v>
      </c>
      <c r="F105" s="430">
        <v>25</v>
      </c>
      <c r="G105" s="430">
        <v>40</v>
      </c>
    </row>
    <row r="106" spans="1:9" ht="60" customHeight="1" x14ac:dyDescent="0.25">
      <c r="A106" s="431"/>
      <c r="B106" s="432" t="s">
        <v>573</v>
      </c>
      <c r="C106" s="432"/>
      <c r="D106" s="432"/>
      <c r="E106" s="430">
        <v>0.5</v>
      </c>
      <c r="F106" s="430">
        <v>30</v>
      </c>
      <c r="G106" s="430">
        <v>60</v>
      </c>
    </row>
    <row r="107" spans="1:9" ht="60" customHeight="1" x14ac:dyDescent="0.25">
      <c r="A107" s="431" t="s">
        <v>574</v>
      </c>
      <c r="B107" s="432" t="s">
        <v>575</v>
      </c>
      <c r="C107" s="432"/>
      <c r="D107" s="432"/>
      <c r="E107" s="430" t="s">
        <v>284</v>
      </c>
      <c r="F107" s="430" t="s">
        <v>284</v>
      </c>
      <c r="G107" s="430" t="s">
        <v>284</v>
      </c>
    </row>
    <row r="108" spans="1:9" ht="60" customHeight="1" x14ac:dyDescent="0.25">
      <c r="A108" s="431"/>
      <c r="B108" s="432" t="s">
        <v>576</v>
      </c>
      <c r="C108" s="432"/>
      <c r="D108" s="432"/>
      <c r="E108" s="430" t="s">
        <v>284</v>
      </c>
      <c r="F108" s="430" t="s">
        <v>284</v>
      </c>
      <c r="G108" s="430" t="s">
        <v>284</v>
      </c>
    </row>
    <row r="109" spans="1:9" ht="60" customHeight="1" x14ac:dyDescent="0.25">
      <c r="A109" s="431"/>
      <c r="B109" s="432" t="s">
        <v>577</v>
      </c>
      <c r="C109" s="432"/>
      <c r="D109" s="432"/>
      <c r="E109" s="430" t="s">
        <v>284</v>
      </c>
      <c r="F109" s="430" t="s">
        <v>284</v>
      </c>
      <c r="G109" s="430" t="s">
        <v>284</v>
      </c>
    </row>
    <row r="110" spans="1:9" ht="60" customHeight="1" x14ac:dyDescent="0.25">
      <c r="A110" s="431" t="s">
        <v>578</v>
      </c>
      <c r="B110" s="432" t="s">
        <v>579</v>
      </c>
      <c r="C110" s="432"/>
      <c r="D110" s="432"/>
      <c r="E110" s="430">
        <v>0.5</v>
      </c>
      <c r="F110" s="430">
        <v>10</v>
      </c>
      <c r="G110" s="430">
        <v>30</v>
      </c>
    </row>
    <row r="111" spans="1:9" ht="60" customHeight="1" x14ac:dyDescent="0.25">
      <c r="A111" s="431"/>
      <c r="B111" s="432" t="s">
        <v>580</v>
      </c>
      <c r="C111" s="432"/>
      <c r="D111" s="432"/>
      <c r="E111" s="430">
        <v>0.5</v>
      </c>
      <c r="F111" s="430">
        <v>20</v>
      </c>
      <c r="G111" s="430">
        <v>40</v>
      </c>
    </row>
    <row r="112" spans="1:9" ht="60" customHeight="1" x14ac:dyDescent="0.25">
      <c r="A112" s="431"/>
      <c r="B112" s="432" t="s">
        <v>581</v>
      </c>
      <c r="C112" s="432"/>
      <c r="D112" s="432"/>
      <c r="E112" s="430">
        <v>0.5</v>
      </c>
      <c r="F112" s="430">
        <v>20</v>
      </c>
      <c r="G112" s="430">
        <v>60</v>
      </c>
    </row>
    <row r="113" spans="1:9" ht="60" customHeight="1" x14ac:dyDescent="0.25">
      <c r="A113" s="431" t="s">
        <v>582</v>
      </c>
      <c r="B113" s="432" t="s">
        <v>583</v>
      </c>
      <c r="C113" s="432"/>
      <c r="D113" s="432"/>
      <c r="E113" s="430" t="s">
        <v>284</v>
      </c>
      <c r="F113" s="430" t="s">
        <v>284</v>
      </c>
      <c r="G113" s="430" t="s">
        <v>284</v>
      </c>
    </row>
    <row r="114" spans="1:9" ht="60" customHeight="1" x14ac:dyDescent="0.25">
      <c r="A114" s="431"/>
      <c r="B114" s="432" t="s">
        <v>584</v>
      </c>
      <c r="C114" s="432"/>
      <c r="D114" s="432"/>
      <c r="E114" s="430" t="s">
        <v>284</v>
      </c>
      <c r="F114" s="430" t="s">
        <v>284</v>
      </c>
      <c r="G114" s="430" t="s">
        <v>284</v>
      </c>
    </row>
    <row r="115" spans="1:9" ht="20.100000000000001" customHeight="1" x14ac:dyDescent="0.25">
      <c r="E115" s="430"/>
    </row>
    <row r="116" spans="1:9" ht="20.100000000000001" customHeight="1" x14ac:dyDescent="0.25">
      <c r="E116" s="430"/>
    </row>
    <row r="117" spans="1:9" ht="20.100000000000001" customHeight="1" x14ac:dyDescent="0.25">
      <c r="A117" s="396" t="s">
        <v>585</v>
      </c>
    </row>
    <row r="118" spans="1:9" ht="20.100000000000001" customHeight="1" x14ac:dyDescent="0.25">
      <c r="A118" s="414" t="s">
        <v>586</v>
      </c>
      <c r="B118" s="414"/>
      <c r="C118" s="414"/>
      <c r="D118" s="414"/>
      <c r="E118" s="414"/>
      <c r="F118" s="414"/>
      <c r="G118" s="414"/>
      <c r="H118" s="414"/>
    </row>
    <row r="119" spans="1:9" ht="20.100000000000001" customHeight="1" x14ac:dyDescent="0.25">
      <c r="A119" s="414"/>
      <c r="B119" s="414"/>
      <c r="C119" s="414"/>
      <c r="D119" s="414"/>
      <c r="E119" s="414"/>
      <c r="F119" s="414"/>
      <c r="G119" s="414"/>
      <c r="H119" s="414"/>
    </row>
    <row r="120" spans="1:9" ht="20.100000000000001" customHeight="1" x14ac:dyDescent="0.25">
      <c r="A120" s="414" t="s">
        <v>587</v>
      </c>
      <c r="B120" s="414"/>
      <c r="C120" s="414"/>
      <c r="D120" s="414"/>
      <c r="E120" s="414"/>
      <c r="F120" s="414"/>
      <c r="G120" s="414"/>
      <c r="H120" s="414"/>
      <c r="I120" s="414"/>
    </row>
    <row r="147" spans="4:4" ht="20.100000000000001" customHeight="1" x14ac:dyDescent="0.25">
      <c r="D147" s="393"/>
    </row>
    <row r="148" spans="4:4" ht="20.100000000000001" customHeight="1" x14ac:dyDescent="0.25">
      <c r="D148" s="393"/>
    </row>
    <row r="149" spans="4:4" ht="20.100000000000001" customHeight="1" x14ac:dyDescent="0.25">
      <c r="D149" s="393"/>
    </row>
    <row r="150" spans="4:4" ht="20.100000000000001" customHeight="1" x14ac:dyDescent="0.25">
      <c r="D150" s="393"/>
    </row>
    <row r="296" spans="18:25" ht="20.100000000000001" customHeight="1" x14ac:dyDescent="0.25">
      <c r="T296" s="392">
        <v>1</v>
      </c>
    </row>
    <row r="299" spans="18:25" ht="20.100000000000001" customHeight="1" x14ac:dyDescent="0.25">
      <c r="R299" s="392">
        <v>12</v>
      </c>
      <c r="V299" s="392" t="s">
        <v>588</v>
      </c>
      <c r="W299" s="392" t="s">
        <v>537</v>
      </c>
      <c r="X299" s="392" t="s">
        <v>589</v>
      </c>
      <c r="Y299" s="392" t="s">
        <v>235</v>
      </c>
    </row>
    <row r="300" spans="18:25" ht="20.100000000000001" customHeight="1" x14ac:dyDescent="0.25">
      <c r="R300" s="392">
        <v>35</v>
      </c>
      <c r="T300" s="392">
        <v>1</v>
      </c>
      <c r="U300" s="433">
        <v>1.4142135623730951</v>
      </c>
      <c r="V300" s="433">
        <v>1</v>
      </c>
      <c r="W300" s="433">
        <v>0.70710678118654746</v>
      </c>
      <c r="X300" s="433">
        <v>-0.29289321881345254</v>
      </c>
      <c r="Y300" s="392">
        <v>1</v>
      </c>
    </row>
    <row r="301" spans="18:25" ht="20.100000000000001" customHeight="1" x14ac:dyDescent="0.25">
      <c r="T301" s="392">
        <v>2</v>
      </c>
      <c r="U301" s="433">
        <v>1.4142135623730951</v>
      </c>
      <c r="V301" s="433">
        <v>2</v>
      </c>
      <c r="W301" s="433">
        <v>0.70710678118654746</v>
      </c>
      <c r="X301" s="433">
        <v>-0.29289321881345254</v>
      </c>
      <c r="Y301" s="392">
        <v>1</v>
      </c>
    </row>
    <row r="302" spans="18:25" ht="20.100000000000001" customHeight="1" x14ac:dyDescent="0.25">
      <c r="R302" s="392">
        <v>0.5</v>
      </c>
      <c r="T302" s="392">
        <v>3</v>
      </c>
      <c r="U302" s="433">
        <v>1.4142135623730951</v>
      </c>
      <c r="V302" s="433">
        <v>3</v>
      </c>
      <c r="W302" s="433">
        <v>0.70710678118654746</v>
      </c>
      <c r="X302" s="433">
        <v>-0.29289321881345254</v>
      </c>
      <c r="Y302" s="392">
        <v>1</v>
      </c>
    </row>
    <row r="303" spans="18:25" ht="20.100000000000001" customHeight="1" x14ac:dyDescent="0.25">
      <c r="T303" s="392">
        <v>4</v>
      </c>
      <c r="U303" s="433">
        <v>1.4142135623730951</v>
      </c>
      <c r="V303" s="433">
        <v>4</v>
      </c>
      <c r="W303" s="433">
        <v>0.70710678118654746</v>
      </c>
      <c r="X303" s="433">
        <v>-0.29289321881345254</v>
      </c>
      <c r="Y303" s="392">
        <v>1</v>
      </c>
    </row>
    <row r="304" spans="18:25" ht="20.100000000000001" customHeight="1" x14ac:dyDescent="0.25">
      <c r="T304" s="392">
        <v>5</v>
      </c>
      <c r="U304" s="433">
        <v>1.4142135623730951</v>
      </c>
      <c r="V304" s="433">
        <v>5</v>
      </c>
      <c r="W304" s="433">
        <v>0.70710678118654746</v>
      </c>
      <c r="X304" s="433">
        <v>-0.29289321881345254</v>
      </c>
      <c r="Y304" s="392">
        <v>1</v>
      </c>
    </row>
    <row r="305" spans="20:25" ht="20.100000000000001" customHeight="1" x14ac:dyDescent="0.25">
      <c r="T305" s="392">
        <v>6</v>
      </c>
      <c r="U305" s="433">
        <v>1.4142135623730951</v>
      </c>
      <c r="V305" s="433">
        <v>6</v>
      </c>
      <c r="W305" s="433">
        <v>0.70710678118654746</v>
      </c>
      <c r="X305" s="433">
        <v>-0.29289321881345254</v>
      </c>
      <c r="Y305" s="392">
        <v>1</v>
      </c>
    </row>
    <row r="306" spans="20:25" ht="20.100000000000001" customHeight="1" x14ac:dyDescent="0.25">
      <c r="T306" s="392">
        <v>7</v>
      </c>
      <c r="U306" s="433">
        <v>1.3093073414159542</v>
      </c>
      <c r="V306" s="433">
        <v>7</v>
      </c>
      <c r="W306" s="433">
        <v>0.76376261582597338</v>
      </c>
      <c r="X306" s="433">
        <v>-0.23623738417402662</v>
      </c>
      <c r="Y306" s="392">
        <v>1</v>
      </c>
    </row>
    <row r="307" spans="20:25" ht="20.100000000000001" customHeight="1" x14ac:dyDescent="0.25">
      <c r="T307" s="392">
        <v>8</v>
      </c>
      <c r="U307" s="433">
        <v>1.2247448713915889</v>
      </c>
      <c r="V307" s="433">
        <v>8</v>
      </c>
      <c r="W307" s="433">
        <v>0.81649658092772615</v>
      </c>
      <c r="X307" s="433">
        <v>-0.18350341907227385</v>
      </c>
      <c r="Y307" s="392">
        <v>1</v>
      </c>
    </row>
    <row r="308" spans="20:25" ht="20.100000000000001" customHeight="1" x14ac:dyDescent="0.25">
      <c r="T308" s="392">
        <v>9</v>
      </c>
      <c r="U308" s="433">
        <v>1.1547005383792515</v>
      </c>
      <c r="V308" s="433">
        <v>9</v>
      </c>
      <c r="W308" s="433">
        <v>0.86602540378443871</v>
      </c>
      <c r="X308" s="433">
        <v>-0.13397459621556129</v>
      </c>
      <c r="Y308" s="392">
        <v>1</v>
      </c>
    </row>
    <row r="309" spans="20:25" ht="20.100000000000001" customHeight="1" x14ac:dyDescent="0.25">
      <c r="T309" s="392">
        <v>10</v>
      </c>
      <c r="U309" s="433">
        <v>1.0954451150103321</v>
      </c>
      <c r="V309" s="433">
        <v>10</v>
      </c>
      <c r="W309" s="433">
        <v>0.9128709291752769</v>
      </c>
      <c r="X309" s="433">
        <v>-8.7129070824723098E-2</v>
      </c>
      <c r="Y309" s="392">
        <v>1</v>
      </c>
    </row>
    <row r="310" spans="20:25" ht="20.100000000000001" customHeight="1" x14ac:dyDescent="0.25">
      <c r="T310" s="392">
        <v>11</v>
      </c>
      <c r="U310" s="433">
        <v>1.044465935734187</v>
      </c>
      <c r="V310" s="433">
        <v>11</v>
      </c>
      <c r="W310" s="433">
        <v>0.9574271077563381</v>
      </c>
      <c r="X310" s="433">
        <v>-4.2572892243661897E-2</v>
      </c>
      <c r="Y310" s="392">
        <v>1</v>
      </c>
    </row>
    <row r="311" spans="20:25" ht="20.100000000000001" customHeight="1" x14ac:dyDescent="0.25">
      <c r="T311" s="392">
        <v>12</v>
      </c>
      <c r="U311" s="433" t="s">
        <v>590</v>
      </c>
      <c r="V311" s="433">
        <v>12</v>
      </c>
      <c r="W311" s="433">
        <v>1</v>
      </c>
      <c r="X311" s="433">
        <v>0</v>
      </c>
      <c r="Y311" s="392">
        <v>1</v>
      </c>
    </row>
    <row r="312" spans="20:25" ht="20.100000000000001" customHeight="1" x14ac:dyDescent="0.25">
      <c r="T312" s="392">
        <v>13</v>
      </c>
      <c r="U312" s="433" t="s">
        <v>590</v>
      </c>
      <c r="V312" s="433">
        <v>13</v>
      </c>
      <c r="W312" s="433">
        <v>1</v>
      </c>
      <c r="X312" s="433">
        <v>0</v>
      </c>
      <c r="Y312" s="392">
        <v>1</v>
      </c>
    </row>
    <row r="313" spans="20:25" ht="20.100000000000001" customHeight="1" x14ac:dyDescent="0.25">
      <c r="T313" s="392">
        <v>14</v>
      </c>
      <c r="U313" s="433" t="s">
        <v>590</v>
      </c>
      <c r="V313" s="433">
        <v>14</v>
      </c>
      <c r="W313" s="433">
        <v>1</v>
      </c>
      <c r="X313" s="433">
        <v>0</v>
      </c>
      <c r="Y313" s="392">
        <v>1</v>
      </c>
    </row>
    <row r="314" spans="20:25" ht="20.100000000000001" customHeight="1" x14ac:dyDescent="0.25">
      <c r="T314" s="392">
        <v>15</v>
      </c>
      <c r="U314" s="433" t="s">
        <v>590</v>
      </c>
      <c r="V314" s="433">
        <v>15</v>
      </c>
      <c r="W314" s="433">
        <v>1</v>
      </c>
      <c r="X314" s="433">
        <v>0</v>
      </c>
      <c r="Y314" s="392">
        <v>1</v>
      </c>
    </row>
    <row r="315" spans="20:25" ht="20.100000000000001" customHeight="1" x14ac:dyDescent="0.25">
      <c r="T315" s="392">
        <v>16</v>
      </c>
      <c r="U315" s="433" t="s">
        <v>590</v>
      </c>
      <c r="V315" s="433">
        <v>16</v>
      </c>
      <c r="W315" s="433">
        <v>1</v>
      </c>
      <c r="X315" s="433">
        <v>0</v>
      </c>
      <c r="Y315" s="392">
        <v>1</v>
      </c>
    </row>
    <row r="316" spans="20:25" ht="20.100000000000001" customHeight="1" x14ac:dyDescent="0.25">
      <c r="T316" s="392">
        <v>17</v>
      </c>
      <c r="U316" s="433" t="s">
        <v>590</v>
      </c>
      <c r="V316" s="433">
        <v>17</v>
      </c>
      <c r="W316" s="433">
        <v>1</v>
      </c>
      <c r="X316" s="433">
        <v>0</v>
      </c>
      <c r="Y316" s="392">
        <v>1</v>
      </c>
    </row>
    <row r="317" spans="20:25" ht="20.100000000000001" customHeight="1" x14ac:dyDescent="0.25">
      <c r="T317" s="392">
        <v>18</v>
      </c>
      <c r="U317" s="433" t="s">
        <v>590</v>
      </c>
      <c r="V317" s="433">
        <v>18</v>
      </c>
      <c r="W317" s="433">
        <v>1</v>
      </c>
      <c r="X317" s="433">
        <v>0</v>
      </c>
      <c r="Y317" s="392">
        <v>1</v>
      </c>
    </row>
    <row r="318" spans="20:25" ht="20.100000000000001" customHeight="1" x14ac:dyDescent="0.25">
      <c r="T318" s="392">
        <v>19</v>
      </c>
      <c r="U318" s="433" t="s">
        <v>590</v>
      </c>
      <c r="V318" s="433">
        <v>19</v>
      </c>
      <c r="W318" s="433">
        <v>1</v>
      </c>
      <c r="X318" s="433">
        <v>0</v>
      </c>
      <c r="Y318" s="392">
        <v>1</v>
      </c>
    </row>
    <row r="319" spans="20:25" ht="20.100000000000001" customHeight="1" x14ac:dyDescent="0.25">
      <c r="T319" s="392">
        <v>20</v>
      </c>
      <c r="U319" s="433" t="s">
        <v>590</v>
      </c>
      <c r="V319" s="433">
        <v>20</v>
      </c>
      <c r="W319" s="433">
        <v>1</v>
      </c>
      <c r="X319" s="433">
        <v>0</v>
      </c>
      <c r="Y319" s="392">
        <v>1</v>
      </c>
    </row>
    <row r="320" spans="20:25" ht="20.100000000000001" customHeight="1" x14ac:dyDescent="0.25">
      <c r="T320" s="392">
        <v>21</v>
      </c>
      <c r="U320" s="433" t="s">
        <v>590</v>
      </c>
      <c r="V320" s="433">
        <v>21</v>
      </c>
      <c r="W320" s="433">
        <v>1</v>
      </c>
      <c r="X320" s="433">
        <v>0</v>
      </c>
      <c r="Y320" s="392">
        <v>1</v>
      </c>
    </row>
    <row r="321" spans="20:25" ht="20.100000000000001" customHeight="1" x14ac:dyDescent="0.25">
      <c r="T321" s="392">
        <v>22</v>
      </c>
      <c r="U321" s="433" t="s">
        <v>590</v>
      </c>
      <c r="V321" s="433">
        <v>22</v>
      </c>
      <c r="W321" s="433">
        <v>1</v>
      </c>
      <c r="X321" s="433">
        <v>0</v>
      </c>
      <c r="Y321" s="392">
        <v>1</v>
      </c>
    </row>
    <row r="322" spans="20:25" ht="20.100000000000001" customHeight="1" x14ac:dyDescent="0.25">
      <c r="T322" s="392">
        <v>23</v>
      </c>
      <c r="U322" s="433" t="s">
        <v>590</v>
      </c>
      <c r="V322" s="433">
        <v>23</v>
      </c>
      <c r="W322" s="433">
        <v>1</v>
      </c>
      <c r="X322" s="433">
        <v>0</v>
      </c>
      <c r="Y322" s="392">
        <v>1</v>
      </c>
    </row>
    <row r="323" spans="20:25" ht="20.100000000000001" customHeight="1" x14ac:dyDescent="0.25">
      <c r="T323" s="392">
        <v>24</v>
      </c>
      <c r="U323" s="433" t="s">
        <v>590</v>
      </c>
      <c r="V323" s="433">
        <v>24</v>
      </c>
      <c r="W323" s="433">
        <v>1</v>
      </c>
      <c r="X323" s="433">
        <v>0</v>
      </c>
      <c r="Y323" s="392">
        <v>1</v>
      </c>
    </row>
    <row r="324" spans="20:25" ht="20.100000000000001" customHeight="1" x14ac:dyDescent="0.25">
      <c r="T324" s="392">
        <v>25</v>
      </c>
      <c r="U324" s="433" t="s">
        <v>590</v>
      </c>
      <c r="V324" s="433">
        <v>25</v>
      </c>
      <c r="W324" s="433">
        <v>1</v>
      </c>
      <c r="X324" s="433">
        <v>0</v>
      </c>
      <c r="Y324" s="392">
        <v>1</v>
      </c>
    </row>
    <row r="325" spans="20:25" ht="20.100000000000001" customHeight="1" x14ac:dyDescent="0.25">
      <c r="T325" s="392">
        <v>26</v>
      </c>
      <c r="U325" s="433" t="s">
        <v>590</v>
      </c>
      <c r="V325" s="433">
        <v>26</v>
      </c>
      <c r="W325" s="433">
        <v>1</v>
      </c>
      <c r="X325" s="433">
        <v>0</v>
      </c>
      <c r="Y325" s="392">
        <v>1</v>
      </c>
    </row>
    <row r="326" spans="20:25" ht="20.100000000000001" customHeight="1" x14ac:dyDescent="0.25">
      <c r="T326" s="392">
        <v>27</v>
      </c>
      <c r="U326" s="433" t="s">
        <v>590</v>
      </c>
      <c r="V326" s="433">
        <v>27</v>
      </c>
      <c r="W326" s="433">
        <v>1</v>
      </c>
      <c r="X326" s="433">
        <v>0</v>
      </c>
      <c r="Y326" s="392">
        <v>1</v>
      </c>
    </row>
    <row r="327" spans="20:25" ht="20.100000000000001" customHeight="1" x14ac:dyDescent="0.25">
      <c r="T327" s="392">
        <v>28</v>
      </c>
      <c r="U327" s="433" t="s">
        <v>590</v>
      </c>
      <c r="V327" s="433">
        <v>28</v>
      </c>
      <c r="W327" s="433">
        <v>1</v>
      </c>
      <c r="X327" s="433">
        <v>0</v>
      </c>
      <c r="Y327" s="392">
        <v>1</v>
      </c>
    </row>
    <row r="328" spans="20:25" ht="20.100000000000001" customHeight="1" x14ac:dyDescent="0.25">
      <c r="T328" s="392">
        <v>29</v>
      </c>
      <c r="U328" s="433" t="s">
        <v>590</v>
      </c>
      <c r="V328" s="433">
        <v>29</v>
      </c>
      <c r="W328" s="433">
        <v>1</v>
      </c>
      <c r="X328" s="433">
        <v>0</v>
      </c>
      <c r="Y328" s="392">
        <v>1</v>
      </c>
    </row>
    <row r="329" spans="20:25" ht="20.100000000000001" customHeight="1" x14ac:dyDescent="0.25">
      <c r="T329" s="392">
        <v>30</v>
      </c>
      <c r="U329" s="433" t="s">
        <v>590</v>
      </c>
      <c r="V329" s="433">
        <v>30</v>
      </c>
      <c r="W329" s="433">
        <v>1</v>
      </c>
      <c r="X329" s="433">
        <v>0</v>
      </c>
      <c r="Y329" s="392">
        <v>1</v>
      </c>
    </row>
    <row r="330" spans="20:25" ht="20.100000000000001" customHeight="1" x14ac:dyDescent="0.25">
      <c r="T330" s="392">
        <v>31</v>
      </c>
      <c r="U330" s="433" t="s">
        <v>590</v>
      </c>
      <c r="V330" s="433">
        <v>31</v>
      </c>
      <c r="W330" s="433">
        <v>1</v>
      </c>
      <c r="X330" s="433">
        <v>0</v>
      </c>
      <c r="Y330" s="392">
        <v>1</v>
      </c>
    </row>
    <row r="331" spans="20:25" ht="20.100000000000001" customHeight="1" x14ac:dyDescent="0.25">
      <c r="T331" s="392">
        <v>32</v>
      </c>
      <c r="U331" s="433" t="s">
        <v>590</v>
      </c>
      <c r="V331" s="433">
        <v>32</v>
      </c>
      <c r="W331" s="433">
        <v>1</v>
      </c>
      <c r="X331" s="433">
        <v>0</v>
      </c>
      <c r="Y331" s="392">
        <v>1</v>
      </c>
    </row>
    <row r="332" spans="20:25" ht="20.100000000000001" customHeight="1" x14ac:dyDescent="0.25">
      <c r="T332" s="392">
        <v>33</v>
      </c>
      <c r="U332" s="433" t="s">
        <v>590</v>
      </c>
      <c r="V332" s="433">
        <v>33</v>
      </c>
      <c r="W332" s="433">
        <v>1</v>
      </c>
      <c r="X332" s="433">
        <v>0</v>
      </c>
      <c r="Y332" s="392">
        <v>1</v>
      </c>
    </row>
    <row r="333" spans="20:25" ht="20.100000000000001" customHeight="1" x14ac:dyDescent="0.25">
      <c r="T333" s="392">
        <v>34</v>
      </c>
      <c r="U333" s="433" t="s">
        <v>590</v>
      </c>
      <c r="V333" s="433">
        <v>34</v>
      </c>
      <c r="W333" s="433">
        <v>1</v>
      </c>
      <c r="X333" s="433">
        <v>0</v>
      </c>
      <c r="Y333" s="392">
        <v>1</v>
      </c>
    </row>
    <row r="334" spans="20:25" ht="20.100000000000001" customHeight="1" x14ac:dyDescent="0.25">
      <c r="T334" s="392">
        <v>35</v>
      </c>
      <c r="U334" s="433" t="s">
        <v>590</v>
      </c>
      <c r="V334" s="433">
        <v>35</v>
      </c>
      <c r="W334" s="433">
        <v>1</v>
      </c>
      <c r="X334" s="433">
        <v>0</v>
      </c>
      <c r="Y334" s="392">
        <v>1</v>
      </c>
    </row>
    <row r="335" spans="20:25" ht="20.100000000000001" customHeight="1" x14ac:dyDescent="0.25">
      <c r="T335" s="392">
        <v>36</v>
      </c>
      <c r="U335" s="433">
        <v>1.0003886705287752</v>
      </c>
      <c r="V335" s="433">
        <v>36</v>
      </c>
      <c r="W335" s="433">
        <v>0.99961148047731307</v>
      </c>
      <c r="X335" s="433">
        <v>-3.8851952268692536E-4</v>
      </c>
      <c r="Y335" s="392">
        <v>1</v>
      </c>
    </row>
    <row r="336" spans="20:25" ht="20.100000000000001" customHeight="1" x14ac:dyDescent="0.25">
      <c r="T336" s="392">
        <v>37</v>
      </c>
      <c r="U336" s="433">
        <v>1.0014834121083083</v>
      </c>
      <c r="V336" s="433">
        <v>37</v>
      </c>
      <c r="W336" s="433">
        <v>0.99851878514374448</v>
      </c>
      <c r="X336" s="433">
        <v>-1.4812148562555194E-3</v>
      </c>
      <c r="Y336" s="392">
        <v>1</v>
      </c>
    </row>
    <row r="337" spans="20:25" ht="20.100000000000001" customHeight="1" x14ac:dyDescent="0.25">
      <c r="T337" s="392">
        <v>38</v>
      </c>
      <c r="U337" s="433">
        <v>1.0031905522532976</v>
      </c>
      <c r="V337" s="433">
        <v>38</v>
      </c>
      <c r="W337" s="433">
        <v>0.99681959499505735</v>
      </c>
      <c r="X337" s="433">
        <v>-3.1804050049426547E-3</v>
      </c>
      <c r="Y337" s="392">
        <v>1</v>
      </c>
    </row>
    <row r="338" spans="20:25" ht="20.100000000000001" customHeight="1" x14ac:dyDescent="0.25">
      <c r="T338" s="392">
        <v>39</v>
      </c>
      <c r="U338" s="433">
        <v>1.0054312951605149</v>
      </c>
      <c r="V338" s="433">
        <v>39</v>
      </c>
      <c r="W338" s="433">
        <v>0.99459804445449673</v>
      </c>
      <c r="X338" s="433">
        <v>-5.4019555455032675E-3</v>
      </c>
      <c r="Y338" s="392">
        <v>1</v>
      </c>
    </row>
    <row r="339" spans="20:25" ht="20.100000000000001" customHeight="1" x14ac:dyDescent="0.25">
      <c r="T339" s="392">
        <v>40</v>
      </c>
      <c r="U339" s="433">
        <v>1.0081389137964076</v>
      </c>
      <c r="V339" s="433">
        <v>40</v>
      </c>
      <c r="W339" s="433">
        <v>0.99192679333668565</v>
      </c>
      <c r="X339" s="433">
        <v>-8.0732066633143473E-3</v>
      </c>
      <c r="Y339" s="392">
        <v>1</v>
      </c>
    </row>
    <row r="340" spans="20:25" ht="20.100000000000001" customHeight="1" x14ac:dyDescent="0.25">
      <c r="T340" s="392">
        <v>41</v>
      </c>
      <c r="U340" s="433">
        <v>1.011256552904342</v>
      </c>
      <c r="V340" s="433">
        <v>41</v>
      </c>
      <c r="W340" s="433">
        <v>0.98886874663801871</v>
      </c>
      <c r="X340" s="433">
        <v>-1.1131253361981286E-2</v>
      </c>
      <c r="Y340" s="392">
        <v>1</v>
      </c>
    </row>
    <row r="341" spans="20:25" ht="20.100000000000001" customHeight="1" x14ac:dyDescent="0.25">
      <c r="T341" s="392">
        <v>42</v>
      </c>
      <c r="U341" s="433">
        <v>1.0147354934461381</v>
      </c>
      <c r="V341" s="433">
        <v>42</v>
      </c>
      <c r="W341" s="433">
        <v>0.98547848819587947</v>
      </c>
      <c r="X341" s="433">
        <v>-1.4521511804120535E-2</v>
      </c>
      <c r="Y341" s="392">
        <v>1</v>
      </c>
    </row>
    <row r="342" spans="20:25" ht="20.100000000000001" customHeight="1" x14ac:dyDescent="0.25">
      <c r="T342" s="392">
        <v>43</v>
      </c>
      <c r="U342" s="433">
        <v>1.0185337693666239</v>
      </c>
      <c r="V342" s="433">
        <v>43</v>
      </c>
      <c r="W342" s="433">
        <v>0.9818034807248962</v>
      </c>
      <c r="X342" s="433">
        <v>-1.8196519275103795E-2</v>
      </c>
      <c r="Y342" s="392">
        <v>1</v>
      </c>
    </row>
    <row r="343" spans="20:25" ht="20.100000000000001" customHeight="1" x14ac:dyDescent="0.25">
      <c r="T343" s="392">
        <v>44</v>
      </c>
      <c r="U343" s="433">
        <v>1.0226150560791916</v>
      </c>
      <c r="V343" s="433">
        <v>44</v>
      </c>
      <c r="W343" s="433">
        <v>0.97788507420778648</v>
      </c>
      <c r="X343" s="433">
        <v>-2.2114925792213525E-2</v>
      </c>
      <c r="Y343" s="392">
        <v>1</v>
      </c>
    </row>
    <row r="344" spans="20:25" ht="20.100000000000001" customHeight="1" x14ac:dyDescent="0.25">
      <c r="T344" s="392">
        <v>45</v>
      </c>
      <c r="U344" s="433">
        <v>1.0269477704661309</v>
      </c>
      <c r="V344" s="433">
        <v>45</v>
      </c>
      <c r="W344" s="433">
        <v>0.97375935637515487</v>
      </c>
      <c r="X344" s="433">
        <v>-2.6240643624845128E-2</v>
      </c>
      <c r="Y344" s="392">
        <v>1</v>
      </c>
    </row>
    <row r="345" spans="20:25" ht="20.100000000000001" customHeight="1" x14ac:dyDescent="0.25">
      <c r="T345" s="392">
        <v>46</v>
      </c>
      <c r="U345" s="433">
        <v>1.0315043369565049</v>
      </c>
      <c r="V345" s="433">
        <v>46</v>
      </c>
      <c r="W345" s="433">
        <v>0.96945787251902427</v>
      </c>
      <c r="X345" s="433">
        <v>-3.0542127480975734E-2</v>
      </c>
      <c r="Y345" s="392">
        <v>1</v>
      </c>
    </row>
    <row r="346" spans="20:25" ht="20.100000000000001" customHeight="1" x14ac:dyDescent="0.25">
      <c r="T346" s="392">
        <v>47</v>
      </c>
      <c r="U346" s="433">
        <v>1.0362605850598758</v>
      </c>
      <c r="V346" s="433">
        <v>47</v>
      </c>
      <c r="W346" s="433">
        <v>0.96500823674792124</v>
      </c>
      <c r="X346" s="433">
        <v>-3.4991763252078756E-2</v>
      </c>
      <c r="Y346" s="392">
        <v>1</v>
      </c>
    </row>
    <row r="347" spans="20:25" ht="20.100000000000001" customHeight="1" x14ac:dyDescent="0.25">
      <c r="T347" s="392">
        <v>48</v>
      </c>
      <c r="U347" s="433">
        <v>1.0411952517380134</v>
      </c>
      <c r="V347" s="433">
        <v>48</v>
      </c>
      <c r="W347" s="433">
        <v>0.96043465270394934</v>
      </c>
      <c r="X347" s="433">
        <v>-3.9565347296050657E-2</v>
      </c>
      <c r="Y347" s="392">
        <v>1</v>
      </c>
    </row>
    <row r="348" spans="20:25" ht="20.100000000000001" customHeight="1" x14ac:dyDescent="0.25">
      <c r="T348" s="392">
        <v>49</v>
      </c>
      <c r="U348" s="433">
        <v>1.0462895679780992</v>
      </c>
      <c r="V348" s="433">
        <v>49</v>
      </c>
      <c r="W348" s="433">
        <v>0.95575835849386181</v>
      </c>
      <c r="X348" s="433">
        <v>-4.4241641506138185E-2</v>
      </c>
      <c r="Y348" s="392">
        <v>1</v>
      </c>
    </row>
    <row r="349" spans="20:25" ht="20.100000000000001" customHeight="1" x14ac:dyDescent="0.25">
      <c r="T349" s="392">
        <v>50</v>
      </c>
      <c r="U349" s="433">
        <v>1.0515269134421015</v>
      </c>
      <c r="V349" s="433">
        <v>50</v>
      </c>
      <c r="W349" s="433">
        <v>0.95099800796022271</v>
      </c>
      <c r="X349" s="433">
        <v>-4.9001992039777287E-2</v>
      </c>
      <c r="Y349" s="392">
        <v>1</v>
      </c>
    </row>
    <row r="350" spans="20:25" ht="20.100000000000001" customHeight="1" x14ac:dyDescent="0.25">
      <c r="T350" s="392">
        <v>51</v>
      </c>
      <c r="U350" s="433">
        <v>1.056892526498719</v>
      </c>
      <c r="V350" s="433">
        <v>51</v>
      </c>
      <c r="W350" s="433">
        <v>0.94616999829945536</v>
      </c>
      <c r="X350" s="433">
        <v>-5.3830001700544639E-2</v>
      </c>
      <c r="Y350" s="392">
        <v>1</v>
      </c>
    </row>
    <row r="351" spans="20:25" ht="20.100000000000001" customHeight="1" x14ac:dyDescent="0.25">
      <c r="T351" s="392">
        <v>52</v>
      </c>
      <c r="U351" s="433">
        <v>1.0623732595760693</v>
      </c>
      <c r="V351" s="433">
        <v>52</v>
      </c>
      <c r="W351" s="433">
        <v>0.9412887523157738</v>
      </c>
      <c r="X351" s="433">
        <v>-5.8711247684226198E-2</v>
      </c>
      <c r="Y351" s="392">
        <v>1</v>
      </c>
    </row>
    <row r="352" spans="20:25" ht="20.100000000000001" customHeight="1" x14ac:dyDescent="0.25">
      <c r="T352" s="392">
        <v>53</v>
      </c>
      <c r="U352" s="433">
        <v>1.0679573718070521</v>
      </c>
      <c r="V352" s="433">
        <v>53</v>
      </c>
      <c r="W352" s="433">
        <v>0.93636696220181159</v>
      </c>
      <c r="X352" s="433">
        <v>-6.3633037798188408E-2</v>
      </c>
      <c r="Y352" s="392">
        <v>1</v>
      </c>
    </row>
    <row r="353" spans="20:25" ht="20.100000000000001" customHeight="1" x14ac:dyDescent="0.25">
      <c r="T353" s="392">
        <v>54</v>
      </c>
      <c r="U353" s="433">
        <v>1.0736343525222631</v>
      </c>
      <c r="V353" s="433">
        <v>54</v>
      </c>
      <c r="W353" s="433">
        <v>0.9314158005942379</v>
      </c>
      <c r="X353" s="433">
        <v>-6.8584199405762103E-2</v>
      </c>
      <c r="Y353" s="392">
        <v>1</v>
      </c>
    </row>
    <row r="354" spans="20:25" ht="20.100000000000001" customHeight="1" x14ac:dyDescent="0.25">
      <c r="T354" s="392">
        <v>55</v>
      </c>
      <c r="U354" s="433">
        <v>1.0793947703858235</v>
      </c>
      <c r="V354" s="433">
        <v>55</v>
      </c>
      <c r="W354" s="433">
        <v>0.92644510371544198</v>
      </c>
      <c r="X354" s="433">
        <v>-7.3554896284558025E-2</v>
      </c>
      <c r="Y354" s="392">
        <v>1</v>
      </c>
    </row>
    <row r="355" spans="20:25" ht="20.100000000000001" customHeight="1" x14ac:dyDescent="0.25">
      <c r="T355" s="392">
        <v>56</v>
      </c>
      <c r="U355" s="433">
        <v>1.0852301439478567</v>
      </c>
      <c r="V355" s="433">
        <v>56</v>
      </c>
      <c r="W355" s="433">
        <v>0.92146353064078557</v>
      </c>
      <c r="X355" s="433">
        <v>-7.8536469359214434E-2</v>
      </c>
      <c r="Y355" s="392">
        <v>1</v>
      </c>
    </row>
    <row r="356" spans="20:25" ht="20.100000000000001" customHeight="1" x14ac:dyDescent="0.25">
      <c r="T356" s="392">
        <v>57</v>
      </c>
      <c r="U356" s="433">
        <v>1.0911328301637278</v>
      </c>
      <c r="V356" s="433">
        <v>57</v>
      </c>
      <c r="W356" s="433">
        <v>0.91647870209344451</v>
      </c>
      <c r="X356" s="433">
        <v>-8.3521297906555492E-2</v>
      </c>
      <c r="Y356" s="392">
        <v>1</v>
      </c>
    </row>
    <row r="357" spans="20:25" ht="20.100000000000001" customHeight="1" x14ac:dyDescent="0.25">
      <c r="T357" s="392">
        <v>58</v>
      </c>
      <c r="U357" s="433">
        <v>1.0970959280498112</v>
      </c>
      <c r="V357" s="433">
        <v>58</v>
      </c>
      <c r="W357" s="433">
        <v>0.91149732164040742</v>
      </c>
      <c r="X357" s="433">
        <v>-8.8502678359592579E-2</v>
      </c>
      <c r="Y357" s="392">
        <v>1</v>
      </c>
    </row>
    <row r="358" spans="20:25" ht="20.100000000000001" customHeight="1" x14ac:dyDescent="0.25">
      <c r="T358" s="392">
        <v>59</v>
      </c>
      <c r="U358" s="433">
        <v>1.1031131951428574</v>
      </c>
      <c r="V358" s="433">
        <v>59</v>
      </c>
      <c r="W358" s="433">
        <v>0.90652528172369118</v>
      </c>
      <c r="X358" s="433">
        <v>-9.3474718276308821E-2</v>
      </c>
      <c r="Y358" s="392">
        <v>1</v>
      </c>
    </row>
    <row r="359" spans="20:25" ht="20.100000000000001" customHeight="1" x14ac:dyDescent="0.25">
      <c r="T359" s="392">
        <v>60</v>
      </c>
      <c r="U359" s="433">
        <v>1.1091789748312328</v>
      </c>
      <c r="V359" s="433">
        <v>60</v>
      </c>
      <c r="W359" s="433">
        <v>0.90156775659415567</v>
      </c>
      <c r="X359" s="433">
        <v>-9.8432243405844333E-2</v>
      </c>
      <c r="Y359" s="392">
        <v>1</v>
      </c>
    </row>
    <row r="360" spans="20:25" ht="20.100000000000001" customHeight="1" x14ac:dyDescent="0.25">
      <c r="T360" s="392">
        <v>61</v>
      </c>
      <c r="U360" s="433">
        <v>1.1152881329516027</v>
      </c>
      <c r="V360" s="433">
        <v>61</v>
      </c>
      <c r="W360" s="433">
        <v>0.89662928390846108</v>
      </c>
      <c r="X360" s="433">
        <v>-0.10337071609153892</v>
      </c>
      <c r="Y360" s="392">
        <v>1</v>
      </c>
    </row>
    <row r="361" spans="20:25" ht="20.100000000000001" customHeight="1" x14ac:dyDescent="0.25">
      <c r="T361" s="392">
        <v>62</v>
      </c>
      <c r="U361" s="433">
        <v>1.1214360023096308</v>
      </c>
      <c r="V361" s="433">
        <v>62</v>
      </c>
      <c r="W361" s="433">
        <v>0.89171383649220304</v>
      </c>
      <c r="X361" s="433">
        <v>-0.10828616350779696</v>
      </c>
      <c r="Y361" s="392">
        <v>1</v>
      </c>
    </row>
    <row r="362" spans="20:25" ht="20.100000000000001" customHeight="1" x14ac:dyDescent="0.25">
      <c r="T362" s="392">
        <v>63</v>
      </c>
      <c r="U362" s="433">
        <v>1.1276183340001567</v>
      </c>
      <c r="V362" s="433">
        <v>63</v>
      </c>
      <c r="W362" s="433">
        <v>0.88682488555552441</v>
      </c>
      <c r="X362" s="433">
        <v>-0.11317511444447559</v>
      </c>
      <c r="Y362" s="392">
        <v>1</v>
      </c>
    </row>
    <row r="363" spans="20:25" ht="20.100000000000001" customHeight="1" x14ac:dyDescent="0.25">
      <c r="T363" s="392">
        <v>64</v>
      </c>
      <c r="U363" s="433">
        <v>1.1338312545805556</v>
      </c>
      <c r="V363" s="433">
        <v>64</v>
      </c>
      <c r="W363" s="433">
        <v>0.88196545646462665</v>
      </c>
      <c r="X363" s="433">
        <v>-0.11803454353537335</v>
      </c>
      <c r="Y363" s="392">
        <v>1</v>
      </c>
    </row>
    <row r="364" spans="20:25" ht="20.100000000000001" customHeight="1" x14ac:dyDescent="0.25">
      <c r="T364" s="392">
        <v>65</v>
      </c>
      <c r="U364" s="433">
        <v>1.1400712282981362</v>
      </c>
      <c r="V364" s="433">
        <v>65</v>
      </c>
      <c r="W364" s="433">
        <v>0.87713817801785043</v>
      </c>
      <c r="X364" s="433">
        <v>-0.12286182198214957</v>
      </c>
      <c r="Y364" s="392">
        <v>1</v>
      </c>
    </row>
    <row r="365" spans="20:25" ht="20.100000000000001" customHeight="1" x14ac:dyDescent="0.25">
      <c r="T365" s="392">
        <v>66</v>
      </c>
      <c r="U365" s="433">
        <v>1.1463350236943397</v>
      </c>
      <c r="V365" s="433">
        <v>66</v>
      </c>
      <c r="W365" s="433">
        <v>0.87234532604374249</v>
      </c>
      <c r="X365" s="433">
        <v>-0.12765467395625751</v>
      </c>
      <c r="Y365" s="392">
        <v>1</v>
      </c>
    </row>
    <row r="366" spans="20:25" ht="20.100000000000001" customHeight="1" x14ac:dyDescent="0.25">
      <c r="T366" s="392">
        <v>67</v>
      </c>
      <c r="U366" s="433">
        <v>1.1526196840099345</v>
      </c>
      <c r="V366" s="433">
        <v>67</v>
      </c>
      <c r="W366" s="433">
        <v>0.86758886202691377</v>
      </c>
      <c r="X366" s="433">
        <v>-0.13241113797308623</v>
      </c>
      <c r="Y366" s="392">
        <v>1</v>
      </c>
    </row>
    <row r="367" spans="20:25" ht="20.100000000000001" customHeight="1" x14ac:dyDescent="0.25">
      <c r="T367" s="392">
        <v>68</v>
      </c>
      <c r="U367" s="433">
        <v>1.1589225009000641</v>
      </c>
      <c r="V367" s="433">
        <v>68</v>
      </c>
      <c r="W367" s="433">
        <v>0.86287046737237505</v>
      </c>
      <c r="X367" s="433">
        <v>-0.13712953262762495</v>
      </c>
      <c r="Y367" s="392">
        <v>1</v>
      </c>
    </row>
    <row r="368" spans="20:25" ht="20.100000000000001" customHeight="1" x14ac:dyDescent="0.25">
      <c r="T368" s="392">
        <v>69</v>
      </c>
      <c r="U368" s="433">
        <v>1.1652409910389678</v>
      </c>
      <c r="V368" s="433">
        <v>69</v>
      </c>
      <c r="W368" s="433">
        <v>0.85819157383775746</v>
      </c>
      <c r="X368" s="433">
        <v>-0.14180842616224254</v>
      </c>
      <c r="Y368" s="392">
        <v>1</v>
      </c>
    </row>
    <row r="369" spans="20:25" ht="20.100000000000001" customHeight="1" x14ac:dyDescent="0.25">
      <c r="T369" s="392">
        <v>70</v>
      </c>
      <c r="U369" s="433">
        <v>1.1715728752538099</v>
      </c>
      <c r="V369" s="433">
        <v>70</v>
      </c>
      <c r="W369" s="433">
        <v>0.85355339059327373</v>
      </c>
      <c r="X369" s="433">
        <v>-0.14644660940672627</v>
      </c>
      <c r="Y369" s="392">
        <v>1</v>
      </c>
    </row>
    <row r="370" spans="20:25" ht="20.100000000000001" customHeight="1" x14ac:dyDescent="0.25">
      <c r="T370" s="392">
        <v>71</v>
      </c>
      <c r="U370" s="433">
        <v>1.1779160598773801</v>
      </c>
      <c r="V370" s="433">
        <v>71</v>
      </c>
      <c r="W370" s="433">
        <v>0.84895692830955971</v>
      </c>
      <c r="X370" s="433">
        <v>-0.15104307169044029</v>
      </c>
      <c r="Y370" s="392">
        <v>1</v>
      </c>
    </row>
    <row r="371" spans="20:25" ht="20.100000000000001" customHeight="1" x14ac:dyDescent="0.25">
      <c r="T371" s="392">
        <v>72</v>
      </c>
      <c r="U371" s="433">
        <v>1.1842686200519639</v>
      </c>
      <c r="V371" s="433">
        <v>72</v>
      </c>
      <c r="W371" s="433">
        <v>0.84440302062223138</v>
      </c>
      <c r="X371" s="433">
        <v>-0.15559697937776862</v>
      </c>
      <c r="Y371" s="392">
        <v>1</v>
      </c>
    </row>
    <row r="372" spans="20:25" ht="20.100000000000001" customHeight="1" x14ac:dyDescent="0.25">
      <c r="T372" s="392">
        <v>73</v>
      </c>
      <c r="U372" s="433">
        <v>1.1906287847528136</v>
      </c>
      <c r="V372" s="433">
        <v>73</v>
      </c>
      <c r="W372" s="433">
        <v>0.83989234327776641</v>
      </c>
      <c r="X372" s="433">
        <v>-0.16010765672223359</v>
      </c>
      <c r="Y372" s="392">
        <v>1</v>
      </c>
    </row>
    <row r="373" spans="20:25" ht="20.100000000000001" customHeight="1" x14ac:dyDescent="0.25">
      <c r="T373" s="392">
        <v>74</v>
      </c>
      <c r="U373" s="433">
        <v>1.196994923330378</v>
      </c>
      <c r="V373" s="433">
        <v>74</v>
      </c>
      <c r="W373" s="433">
        <v>0.83542543122715796</v>
      </c>
      <c r="X373" s="433">
        <v>-0.16457456877284204</v>
      </c>
      <c r="Y373" s="392">
        <v>1</v>
      </c>
    </row>
    <row r="374" spans="20:25" ht="20.100000000000001" customHeight="1" x14ac:dyDescent="0.25">
      <c r="T374" s="392">
        <v>75</v>
      </c>
      <c r="U374" s="433">
        <v>1.2033655333966835</v>
      </c>
      <c r="V374" s="433">
        <v>75</v>
      </c>
      <c r="W374" s="433">
        <v>0.83100269390078574</v>
      </c>
      <c r="X374" s="433">
        <v>-0.16899730609921426</v>
      </c>
      <c r="Y374" s="392">
        <v>1</v>
      </c>
    </row>
    <row r="375" spans="20:25" ht="20.100000000000001" customHeight="1" x14ac:dyDescent="0.25">
      <c r="T375" s="392">
        <v>76</v>
      </c>
      <c r="U375" s="433">
        <v>1.2097392299037169</v>
      </c>
      <c r="V375" s="433">
        <v>76</v>
      </c>
      <c r="W375" s="433">
        <v>0.82662442886934406</v>
      </c>
      <c r="X375" s="433">
        <v>-0.17337557113065594</v>
      </c>
      <c r="Y375" s="392">
        <v>1</v>
      </c>
    </row>
    <row r="376" spans="20:25" ht="20.100000000000001" customHeight="1" x14ac:dyDescent="0.25">
      <c r="T376" s="392">
        <v>77</v>
      </c>
      <c r="U376" s="433">
        <v>1.2161147352809081</v>
      </c>
      <c r="V376" s="433">
        <v>77</v>
      </c>
      <c r="W376" s="433">
        <v>0.82229083407085912</v>
      </c>
      <c r="X376" s="433">
        <v>-0.17770916592914088</v>
      </c>
      <c r="Y376" s="392">
        <v>1</v>
      </c>
    </row>
    <row r="377" spans="20:25" ht="20.100000000000001" customHeight="1" x14ac:dyDescent="0.25">
      <c r="T377" s="392">
        <v>78</v>
      </c>
      <c r="U377" s="433">
        <v>1.2224908705153958</v>
      </c>
      <c r="V377" s="433">
        <v>78</v>
      </c>
      <c r="W377" s="433">
        <v>0.81800201876223844</v>
      </c>
      <c r="X377" s="433">
        <v>-0.18199798123776156</v>
      </c>
      <c r="Y377" s="392">
        <v>1</v>
      </c>
    </row>
    <row r="378" spans="20:25" ht="20.100000000000001" customHeight="1" x14ac:dyDescent="0.25">
      <c r="T378" s="392">
        <v>79</v>
      </c>
      <c r="U378" s="433">
        <v>1.2288665470730402</v>
      </c>
      <c r="V378" s="433">
        <v>79</v>
      </c>
      <c r="W378" s="433">
        <v>0.8137580133350012</v>
      </c>
      <c r="X378" s="433">
        <v>-0.1862419866649988</v>
      </c>
      <c r="Y378" s="392">
        <v>1</v>
      </c>
    </row>
    <row r="379" spans="20:25" ht="20.100000000000001" customHeight="1" x14ac:dyDescent="0.25">
      <c r="T379" s="392">
        <v>80</v>
      </c>
      <c r="U379" s="433">
        <v>1.2352407595704875</v>
      </c>
      <c r="V379" s="433">
        <v>80</v>
      </c>
      <c r="W379" s="433">
        <v>0.80955877811845811</v>
      </c>
      <c r="X379" s="433">
        <v>-0.19044122188154189</v>
      </c>
      <c r="Y379" s="392">
        <v>1</v>
      </c>
    </row>
    <row r="380" spans="20:25" ht="20.100000000000001" customHeight="1" x14ac:dyDescent="0.25">
      <c r="T380" s="392">
        <v>81</v>
      </c>
      <c r="U380" s="433">
        <v>1.2416125791193116</v>
      </c>
      <c r="V380" s="433">
        <v>81</v>
      </c>
      <c r="W380" s="433">
        <v>0.80540421127926243</v>
      </c>
      <c r="X380" s="433">
        <v>-0.19459578872073757</v>
      </c>
      <c r="Y380" s="392">
        <v>1</v>
      </c>
    </row>
    <row r="381" spans="20:25" ht="20.100000000000001" customHeight="1" x14ac:dyDescent="0.25">
      <c r="T381" s="392">
        <v>82</v>
      </c>
      <c r="U381" s="433">
        <v>1.2479811472725171</v>
      </c>
      <c r="V381" s="433">
        <v>82</v>
      </c>
      <c r="W381" s="433">
        <v>0.80129415591374609</v>
      </c>
      <c r="X381" s="433">
        <v>-0.19870584408625391</v>
      </c>
      <c r="Y381" s="392">
        <v>1</v>
      </c>
    </row>
    <row r="382" spans="20:25" ht="20.100000000000001" customHeight="1" x14ac:dyDescent="0.25">
      <c r="T382" s="392">
        <v>83</v>
      </c>
      <c r="U382" s="433">
        <v>1.2543456705117999</v>
      </c>
      <c r="V382" s="433">
        <v>83</v>
      </c>
      <c r="W382" s="433">
        <v>0.7972284064184465</v>
      </c>
      <c r="X382" s="433">
        <v>-0.2027715935815535</v>
      </c>
      <c r="Y382" s="392">
        <v>1</v>
      </c>
    </row>
    <row r="383" spans="20:25" ht="20.100000000000001" customHeight="1" x14ac:dyDescent="0.25">
      <c r="T383" s="392">
        <v>84</v>
      </c>
      <c r="U383" s="433">
        <v>1.2607054152209811</v>
      </c>
      <c r="V383" s="433">
        <v>84</v>
      </c>
      <c r="W383" s="433">
        <v>0.79320671421460998</v>
      </c>
      <c r="X383" s="433">
        <v>-0.20679328578539002</v>
      </c>
      <c r="Y383" s="392">
        <v>1</v>
      </c>
    </row>
    <row r="384" spans="20:25" ht="20.100000000000001" customHeight="1" x14ac:dyDescent="0.25">
      <c r="T384" s="392">
        <v>85</v>
      </c>
      <c r="U384" s="433">
        <v>1.2670597030972073</v>
      </c>
      <c r="V384" s="433">
        <v>85</v>
      </c>
      <c r="W384" s="433">
        <v>0.7892287928939693</v>
      </c>
      <c r="X384" s="433">
        <v>-0.2107712071060307</v>
      </c>
      <c r="Y384" s="392">
        <v>1</v>
      </c>
    </row>
    <row r="385" spans="20:25" ht="20.100000000000001" customHeight="1" x14ac:dyDescent="0.25">
      <c r="T385" s="392">
        <v>86</v>
      </c>
      <c r="U385" s="433">
        <v>1.273407906956882</v>
      </c>
      <c r="V385" s="433">
        <v>86</v>
      </c>
      <c r="W385" s="433">
        <v>0.78529432284564915</v>
      </c>
      <c r="X385" s="433">
        <v>-0.21470567715435085</v>
      </c>
      <c r="Y385" s="392">
        <v>1</v>
      </c>
    </row>
    <row r="386" spans="20:25" ht="20.100000000000001" customHeight="1" x14ac:dyDescent="0.25">
      <c r="T386" s="392">
        <v>87</v>
      </c>
      <c r="U386" s="433">
        <v>1.2797494468980344</v>
      </c>
      <c r="V386" s="433">
        <v>87</v>
      </c>
      <c r="W386" s="433">
        <v>0.78140295541747262</v>
      </c>
      <c r="X386" s="433">
        <v>-0.21859704458252738</v>
      </c>
      <c r="Y386" s="392">
        <v>1</v>
      </c>
    </row>
    <row r="387" spans="20:25" ht="20.100000000000001" customHeight="1" x14ac:dyDescent="0.25">
      <c r="T387" s="392">
        <v>88</v>
      </c>
      <c r="U387" s="433">
        <v>1.2860837867849702</v>
      </c>
      <c r="V387" s="433">
        <v>88</v>
      </c>
      <c r="W387" s="433">
        <v>0.77755431665915042</v>
      </c>
      <c r="X387" s="433">
        <v>-0.22244568334084958</v>
      </c>
      <c r="Y387" s="392">
        <v>1</v>
      </c>
    </row>
    <row r="388" spans="20:25" ht="20.100000000000001" customHeight="1" x14ac:dyDescent="0.25">
      <c r="T388" s="392">
        <v>89</v>
      </c>
      <c r="U388" s="433">
        <v>1.2924104310247131</v>
      </c>
      <c r="V388" s="433">
        <v>89</v>
      </c>
      <c r="W388" s="433">
        <v>0.77374801068970811</v>
      </c>
      <c r="X388" s="433">
        <v>-0.22625198931029189</v>
      </c>
      <c r="Y388" s="392">
        <v>1</v>
      </c>
    </row>
    <row r="389" spans="20:25" ht="20.100000000000001" customHeight="1" x14ac:dyDescent="0.25">
      <c r="T389" s="392">
        <v>90</v>
      </c>
      <c r="U389" s="433">
        <v>1.2987289216079663</v>
      </c>
      <c r="V389" s="433">
        <v>90</v>
      </c>
      <c r="W389" s="433">
        <v>0.76998362272697551</v>
      </c>
      <c r="X389" s="433">
        <v>-0.23001637727302449</v>
      </c>
      <c r="Y389" s="392">
        <v>1</v>
      </c>
    </row>
    <row r="390" spans="20:25" ht="20.100000000000001" customHeight="1" x14ac:dyDescent="0.25">
      <c r="T390" s="392">
        <v>91</v>
      </c>
      <c r="U390" s="433">
        <v>1.3050388353901672</v>
      </c>
      <c r="V390" s="433">
        <v>91</v>
      </c>
      <c r="W390" s="433">
        <v>0.76626072181294913</v>
      </c>
      <c r="X390" s="433">
        <v>-0.23373927818705087</v>
      </c>
      <c r="Y390" s="392">
        <v>1</v>
      </c>
    </row>
    <row r="391" spans="20:25" ht="20.100000000000001" customHeight="1" x14ac:dyDescent="0.25">
      <c r="T391" s="392">
        <v>92</v>
      </c>
      <c r="U391" s="433">
        <v>1.3113397815907302</v>
      </c>
      <c r="V391" s="433">
        <v>92</v>
      </c>
      <c r="W391" s="433">
        <v>0.76257886326528035</v>
      </c>
      <c r="X391" s="433">
        <v>-0.23742113673471965</v>
      </c>
      <c r="Y391" s="392">
        <v>1</v>
      </c>
    </row>
    <row r="392" spans="20:25" ht="20.100000000000001" customHeight="1" x14ac:dyDescent="0.25">
      <c r="T392" s="392">
        <v>93</v>
      </c>
      <c r="U392" s="433">
        <v>1.3176313994907993</v>
      </c>
      <c r="V392" s="433">
        <v>93</v>
      </c>
      <c r="W392" s="433">
        <v>0.75893759088198076</v>
      </c>
      <c r="X392" s="433">
        <v>-0.24106240911801924</v>
      </c>
      <c r="Y392" s="392">
        <v>1</v>
      </c>
    </row>
    <row r="393" spans="20:25" ht="20.100000000000001" customHeight="1" x14ac:dyDescent="0.25">
      <c r="T393" s="392">
        <v>94</v>
      </c>
      <c r="U393" s="433">
        <v>1.3239133563118182</v>
      </c>
      <c r="V393" s="433">
        <v>94</v>
      </c>
      <c r="W393" s="433">
        <v>0.75533643892363023</v>
      </c>
      <c r="X393" s="433">
        <v>-0.24466356107636977</v>
      </c>
      <c r="Y393" s="392">
        <v>1</v>
      </c>
    </row>
    <row r="394" spans="20:25" ht="20.100000000000001" customHeight="1" x14ac:dyDescent="0.25">
      <c r="T394" s="392">
        <v>95</v>
      </c>
      <c r="U394" s="433">
        <v>1.3301853452589802</v>
      </c>
      <c r="V394" s="433">
        <v>95</v>
      </c>
      <c r="W394" s="433">
        <v>0.75177493389487393</v>
      </c>
      <c r="X394" s="433">
        <v>-0.24822506610512607</v>
      </c>
      <c r="Y394" s="392">
        <v>1</v>
      </c>
    </row>
    <row r="395" spans="20:25" ht="20.100000000000001" customHeight="1" x14ac:dyDescent="0.25">
      <c r="T395" s="392">
        <v>96</v>
      </c>
      <c r="U395" s="433">
        <v>1.3364470837151885</v>
      </c>
      <c r="V395" s="433">
        <v>96</v>
      </c>
      <c r="W395" s="433">
        <v>0.74825259614477257</v>
      </c>
      <c r="X395" s="433">
        <v>-0.25174740385522743</v>
      </c>
      <c r="Y395" s="392">
        <v>1</v>
      </c>
    </row>
    <row r="396" spans="20:25" ht="20.100000000000001" customHeight="1" x14ac:dyDescent="0.25">
      <c r="T396" s="392">
        <v>97</v>
      </c>
      <c r="U396" s="433">
        <v>1.3426983115725593</v>
      </c>
      <c r="V396" s="433">
        <v>97</v>
      </c>
      <c r="W396" s="433">
        <v>0.74476894130358051</v>
      </c>
      <c r="X396" s="433">
        <v>-0.25523105869641949</v>
      </c>
      <c r="Y396" s="392">
        <v>1</v>
      </c>
    </row>
    <row r="397" spans="20:25" ht="20.100000000000001" customHeight="1" x14ac:dyDescent="0.25">
      <c r="T397" s="392">
        <v>98</v>
      </c>
      <c r="U397" s="433">
        <v>1.3489387896897309</v>
      </c>
      <c r="V397" s="433">
        <v>98</v>
      </c>
      <c r="W397" s="433">
        <v>0.7413234815717693</v>
      </c>
      <c r="X397" s="433">
        <v>-0.2586765184282307</v>
      </c>
      <c r="Y397" s="392">
        <v>1</v>
      </c>
    </row>
    <row r="398" spans="20:25" ht="20.100000000000001" customHeight="1" x14ac:dyDescent="0.25">
      <c r="T398" s="392">
        <v>99</v>
      </c>
      <c r="U398" s="433">
        <v>1.355168298464382</v>
      </c>
      <c r="V398" s="433">
        <v>99</v>
      </c>
      <c r="W398" s="433">
        <v>0.73791572687551554</v>
      </c>
      <c r="X398" s="433">
        <v>-0.26208427312448446</v>
      </c>
      <c r="Y398" s="392">
        <v>1</v>
      </c>
    </row>
    <row r="399" spans="20:25" ht="20.100000000000001" customHeight="1" x14ac:dyDescent="0.25">
      <c r="T399" s="392">
        <v>100</v>
      </c>
      <c r="U399" s="433">
        <v>1.3613866365113316</v>
      </c>
      <c r="V399" s="433">
        <v>100</v>
      </c>
      <c r="W399" s="433">
        <v>0.73454518590147511</v>
      </c>
      <c r="X399" s="433">
        <v>-0.26545481409852489</v>
      </c>
      <c r="Y399" s="392">
        <v>1</v>
      </c>
    </row>
    <row r="400" spans="20:25" ht="20.100000000000001" customHeight="1" x14ac:dyDescent="0.25">
      <c r="T400" s="392">
        <v>101</v>
      </c>
      <c r="U400" s="433">
        <v>1.367593619437508</v>
      </c>
      <c r="V400" s="433">
        <v>101</v>
      </c>
      <c r="W400" s="433">
        <v>0.7312113670223912</v>
      </c>
      <c r="X400" s="433">
        <v>-0.2687886329776088</v>
      </c>
      <c r="Y400" s="392">
        <v>1</v>
      </c>
    </row>
    <row r="401" spans="20:25" ht="20.100000000000001" customHeight="1" x14ac:dyDescent="0.25">
      <c r="T401" s="392">
        <v>102</v>
      </c>
      <c r="U401" s="433">
        <v>1.3737890787058615</v>
      </c>
      <c r="V401" s="433">
        <v>102</v>
      </c>
      <c r="W401" s="433">
        <v>0.72791377912395494</v>
      </c>
      <c r="X401" s="433">
        <v>-0.27208622087604506</v>
      </c>
      <c r="Y401" s="392">
        <v>1</v>
      </c>
    </row>
    <row r="402" spans="20:25" ht="20.100000000000001" customHeight="1" x14ac:dyDescent="0.25">
      <c r="T402" s="392">
        <v>103</v>
      </c>
      <c r="U402" s="433">
        <v>1.3799728605810333</v>
      </c>
      <c r="V402" s="433">
        <v>103</v>
      </c>
      <c r="W402" s="433">
        <v>0.72465193234231662</v>
      </c>
      <c r="X402" s="433">
        <v>-0.27534806765768338</v>
      </c>
      <c r="Y402" s="392">
        <v>1</v>
      </c>
    </row>
    <row r="403" spans="20:25" ht="20.100000000000001" customHeight="1" x14ac:dyDescent="0.25">
      <c r="T403" s="392">
        <v>104</v>
      </c>
      <c r="U403" s="433">
        <v>1.3861448251502182</v>
      </c>
      <c r="V403" s="433">
        <v>104</v>
      </c>
      <c r="W403" s="433">
        <v>0.7214253387207421</v>
      </c>
      <c r="X403" s="433">
        <v>-0.2785746612792579</v>
      </c>
      <c r="Y403" s="392">
        <v>1</v>
      </c>
    </row>
    <row r="404" spans="20:25" ht="20.100000000000001" customHeight="1" x14ac:dyDescent="0.25">
      <c r="T404" s="392">
        <v>105</v>
      </c>
      <c r="U404" s="433">
        <v>1.3923048454132636</v>
      </c>
      <c r="V404" s="433">
        <v>105</v>
      </c>
      <c r="W404" s="433">
        <v>0.71823351279308389</v>
      </c>
      <c r="X404" s="433">
        <v>-0.28176648720691611</v>
      </c>
      <c r="Y404" s="392">
        <v>1</v>
      </c>
    </row>
    <row r="405" spans="20:25" ht="20.100000000000001" customHeight="1" x14ac:dyDescent="0.25">
      <c r="T405" s="392">
        <v>106</v>
      </c>
      <c r="U405" s="433">
        <v>1.3923048454132636</v>
      </c>
      <c r="V405" s="433">
        <v>106</v>
      </c>
      <c r="W405" s="433">
        <v>0.71823351279308389</v>
      </c>
      <c r="X405" s="433">
        <v>-0.28176648720691611</v>
      </c>
      <c r="Y405" s="392">
        <v>1</v>
      </c>
    </row>
    <row r="406" spans="20:25" ht="20.100000000000001" customHeight="1" x14ac:dyDescent="0.25">
      <c r="T406" s="392">
        <v>107</v>
      </c>
      <c r="U406" s="433">
        <v>1.3923048454132636</v>
      </c>
      <c r="V406" s="433">
        <v>107</v>
      </c>
      <c r="W406" s="433">
        <v>0.71823351279308389</v>
      </c>
      <c r="X406" s="433">
        <v>-0.28176648720691611</v>
      </c>
      <c r="Y406" s="392">
        <v>1</v>
      </c>
    </row>
    <row r="407" spans="20:25" ht="20.100000000000001" customHeight="1" x14ac:dyDescent="0.25">
      <c r="T407" s="392">
        <v>108</v>
      </c>
      <c r="U407" s="433">
        <v>1.3923048454132636</v>
      </c>
      <c r="V407" s="433">
        <v>108</v>
      </c>
      <c r="W407" s="433">
        <v>0.71823351279308389</v>
      </c>
      <c r="X407" s="433">
        <v>-0.28176648720691611</v>
      </c>
      <c r="Y407" s="392">
        <v>1</v>
      </c>
    </row>
    <row r="408" spans="20:25" ht="20.100000000000001" customHeight="1" x14ac:dyDescent="0.25">
      <c r="T408" s="392">
        <v>109</v>
      </c>
      <c r="U408" s="433">
        <v>1.3923048454132636</v>
      </c>
      <c r="V408" s="433">
        <v>109</v>
      </c>
      <c r="W408" s="433">
        <v>0.71823351279308389</v>
      </c>
      <c r="X408" s="433">
        <v>-0.28176648720691611</v>
      </c>
      <c r="Y408" s="392">
        <v>1</v>
      </c>
    </row>
    <row r="409" spans="20:25" ht="20.100000000000001" customHeight="1" x14ac:dyDescent="0.25">
      <c r="T409" s="392">
        <v>110</v>
      </c>
      <c r="U409" s="433">
        <v>1.3923048454132636</v>
      </c>
      <c r="V409" s="433">
        <v>110</v>
      </c>
      <c r="W409" s="433">
        <v>0.71823351279308389</v>
      </c>
      <c r="X409" s="433">
        <v>-0.28176648720691611</v>
      </c>
      <c r="Y409" s="392">
        <v>1</v>
      </c>
    </row>
    <row r="410" spans="20:25" ht="20.100000000000001" customHeight="1" x14ac:dyDescent="0.25">
      <c r="T410" s="392">
        <v>111</v>
      </c>
      <c r="U410" s="433">
        <v>1.3923048454132636</v>
      </c>
      <c r="V410" s="433">
        <v>111</v>
      </c>
      <c r="W410" s="433">
        <v>0.71823351279308389</v>
      </c>
      <c r="X410" s="433">
        <v>-0.28176648720691611</v>
      </c>
      <c r="Y410" s="392">
        <v>1</v>
      </c>
    </row>
    <row r="411" spans="20:25" ht="20.100000000000001" customHeight="1" x14ac:dyDescent="0.25">
      <c r="T411" s="392">
        <v>112</v>
      </c>
      <c r="U411" s="433">
        <v>1.3923048454132636</v>
      </c>
      <c r="V411" s="433">
        <v>112</v>
      </c>
      <c r="W411" s="433">
        <v>0.71823351279308389</v>
      </c>
      <c r="X411" s="433">
        <v>-0.28176648720691611</v>
      </c>
      <c r="Y411" s="392">
        <v>1</v>
      </c>
    </row>
    <row r="412" spans="20:25" ht="20.100000000000001" customHeight="1" x14ac:dyDescent="0.25">
      <c r="T412" s="392">
        <v>113</v>
      </c>
      <c r="U412" s="433">
        <v>1.3923048454132636</v>
      </c>
      <c r="V412" s="433">
        <v>113</v>
      </c>
      <c r="W412" s="433">
        <v>0.71823351279308389</v>
      </c>
      <c r="X412" s="433">
        <v>-0.28176648720691611</v>
      </c>
      <c r="Y412" s="392">
        <v>1</v>
      </c>
    </row>
    <row r="413" spans="20:25" ht="20.100000000000001" customHeight="1" x14ac:dyDescent="0.25">
      <c r="T413" s="392">
        <v>114</v>
      </c>
      <c r="U413" s="433">
        <v>1.3923048454132636</v>
      </c>
      <c r="V413" s="433">
        <v>114</v>
      </c>
      <c r="W413" s="433">
        <v>0.71823351279308389</v>
      </c>
      <c r="X413" s="433">
        <v>-0.28176648720691611</v>
      </c>
      <c r="Y413" s="392">
        <v>1</v>
      </c>
    </row>
    <row r="414" spans="20:25" ht="20.100000000000001" customHeight="1" x14ac:dyDescent="0.25">
      <c r="T414" s="392">
        <v>115</v>
      </c>
      <c r="U414" s="433">
        <v>1.3923048454132636</v>
      </c>
      <c r="V414" s="433">
        <v>115</v>
      </c>
      <c r="W414" s="433">
        <v>0.71823351279308389</v>
      </c>
      <c r="X414" s="433">
        <v>-0.28176648720691611</v>
      </c>
      <c r="Y414" s="392">
        <v>1</v>
      </c>
    </row>
    <row r="415" spans="20:25" ht="20.100000000000001" customHeight="1" x14ac:dyDescent="0.25">
      <c r="T415" s="392">
        <v>116</v>
      </c>
      <c r="U415" s="433">
        <v>1.3923048454132636</v>
      </c>
      <c r="V415" s="433">
        <v>116</v>
      </c>
      <c r="W415" s="433">
        <v>0.71823351279308389</v>
      </c>
      <c r="X415" s="433">
        <v>-0.28176648720691611</v>
      </c>
      <c r="Y415" s="392">
        <v>1</v>
      </c>
    </row>
    <row r="416" spans="20:25" ht="20.100000000000001" customHeight="1" x14ac:dyDescent="0.25">
      <c r="T416" s="392">
        <v>117</v>
      </c>
      <c r="U416" s="433">
        <v>1.3923048454132636</v>
      </c>
      <c r="V416" s="433">
        <v>117</v>
      </c>
      <c r="W416" s="433">
        <v>0.71823351279308389</v>
      </c>
      <c r="X416" s="433">
        <v>-0.28176648720691611</v>
      </c>
      <c r="Y416" s="392">
        <v>1</v>
      </c>
    </row>
    <row r="417" spans="20:25" ht="20.100000000000001" customHeight="1" x14ac:dyDescent="0.25">
      <c r="T417" s="392">
        <v>118</v>
      </c>
      <c r="U417" s="433">
        <v>1.3923048454132636</v>
      </c>
      <c r="V417" s="433">
        <v>118</v>
      </c>
      <c r="W417" s="433">
        <v>0.71823351279308389</v>
      </c>
      <c r="X417" s="433">
        <v>-0.28176648720691611</v>
      </c>
      <c r="Y417" s="392">
        <v>1</v>
      </c>
    </row>
    <row r="418" spans="20:25" ht="20.100000000000001" customHeight="1" x14ac:dyDescent="0.25">
      <c r="T418" s="392">
        <v>119</v>
      </c>
      <c r="U418" s="433">
        <v>1.3923048454132636</v>
      </c>
      <c r="V418" s="433">
        <v>119</v>
      </c>
      <c r="W418" s="433">
        <v>0.71823351279308389</v>
      </c>
      <c r="X418" s="433">
        <v>-0.28176648720691611</v>
      </c>
      <c r="Y418" s="392">
        <v>1</v>
      </c>
    </row>
    <row r="419" spans="20:25" ht="20.100000000000001" customHeight="1" x14ac:dyDescent="0.25">
      <c r="T419" s="392">
        <v>120</v>
      </c>
      <c r="U419" s="433">
        <v>1.3923048454132636</v>
      </c>
      <c r="V419" s="433">
        <v>120</v>
      </c>
      <c r="W419" s="433">
        <v>0.71823351279308389</v>
      </c>
      <c r="X419" s="433">
        <v>-0.28176648720691611</v>
      </c>
      <c r="Y419" s="392">
        <v>1</v>
      </c>
    </row>
    <row r="420" spans="20:25" ht="20.100000000000001" customHeight="1" x14ac:dyDescent="0.25">
      <c r="T420" s="392">
        <v>121</v>
      </c>
      <c r="U420" s="433">
        <v>1.3923048454132636</v>
      </c>
      <c r="V420" s="433">
        <v>121</v>
      </c>
      <c r="W420" s="433">
        <v>0.71823351279308389</v>
      </c>
      <c r="X420" s="433">
        <v>-0.28176648720691611</v>
      </c>
      <c r="Y420" s="392">
        <v>1</v>
      </c>
    </row>
    <row r="421" spans="20:25" ht="20.100000000000001" customHeight="1" x14ac:dyDescent="0.25">
      <c r="T421" s="392">
        <v>122</v>
      </c>
      <c r="U421" s="433">
        <v>1.3923048454132636</v>
      </c>
      <c r="V421" s="433">
        <v>122</v>
      </c>
      <c r="W421" s="433">
        <v>0.71823351279308389</v>
      </c>
      <c r="X421" s="433">
        <v>-0.28176648720691611</v>
      </c>
      <c r="Y421" s="392">
        <v>1</v>
      </c>
    </row>
    <row r="422" spans="20:25" ht="20.100000000000001" customHeight="1" x14ac:dyDescent="0.25">
      <c r="T422" s="392">
        <v>123</v>
      </c>
      <c r="U422" s="433">
        <v>1.3923048454132636</v>
      </c>
      <c r="V422" s="433">
        <v>123</v>
      </c>
      <c r="W422" s="433">
        <v>0.71823351279308389</v>
      </c>
      <c r="X422" s="433">
        <v>-0.28176648720691611</v>
      </c>
      <c r="Y422" s="392">
        <v>1</v>
      </c>
    </row>
    <row r="423" spans="20:25" ht="20.100000000000001" customHeight="1" x14ac:dyDescent="0.25">
      <c r="T423" s="392">
        <v>124</v>
      </c>
      <c r="U423" s="433">
        <v>1.3923048454132636</v>
      </c>
      <c r="V423" s="433">
        <v>124</v>
      </c>
      <c r="W423" s="433">
        <v>0.71823351279308389</v>
      </c>
      <c r="X423" s="433">
        <v>-0.28176648720691611</v>
      </c>
      <c r="Y423" s="392">
        <v>1</v>
      </c>
    </row>
    <row r="424" spans="20:25" ht="20.100000000000001" customHeight="1" x14ac:dyDescent="0.25">
      <c r="T424" s="392">
        <v>125</v>
      </c>
      <c r="U424" s="433">
        <v>1.3923048454132636</v>
      </c>
      <c r="V424" s="433">
        <v>125</v>
      </c>
      <c r="W424" s="433">
        <v>0.71823351279308389</v>
      </c>
      <c r="X424" s="433">
        <v>-0.28176648720691611</v>
      </c>
      <c r="Y424" s="392">
        <v>1</v>
      </c>
    </row>
    <row r="425" spans="20:25" ht="20.100000000000001" customHeight="1" x14ac:dyDescent="0.25">
      <c r="T425" s="392">
        <v>126</v>
      </c>
      <c r="U425" s="433">
        <v>1.3923048454132636</v>
      </c>
      <c r="V425" s="433">
        <v>126</v>
      </c>
      <c r="W425" s="433">
        <v>0.71823351279308389</v>
      </c>
      <c r="X425" s="433">
        <v>-0.28176648720691611</v>
      </c>
      <c r="Y425" s="392">
        <v>1</v>
      </c>
    </row>
    <row r="426" spans="20:25" ht="20.100000000000001" customHeight="1" x14ac:dyDescent="0.25">
      <c r="T426" s="392">
        <v>127</v>
      </c>
      <c r="U426" s="433">
        <v>1.3923048454132636</v>
      </c>
      <c r="V426" s="433">
        <v>127</v>
      </c>
      <c r="W426" s="433">
        <v>0.71823351279308389</v>
      </c>
      <c r="X426" s="433">
        <v>-0.28176648720691611</v>
      </c>
      <c r="Y426" s="392">
        <v>1</v>
      </c>
    </row>
    <row r="427" spans="20:25" ht="20.100000000000001" customHeight="1" x14ac:dyDescent="0.25">
      <c r="T427" s="392">
        <v>128</v>
      </c>
      <c r="U427" s="433">
        <v>1.3923048454132636</v>
      </c>
      <c r="V427" s="433">
        <v>128</v>
      </c>
      <c r="W427" s="433">
        <v>0.71823351279308389</v>
      </c>
      <c r="X427" s="433">
        <v>-0.28176648720691611</v>
      </c>
      <c r="Y427" s="392">
        <v>1</v>
      </c>
    </row>
    <row r="428" spans="20:25" ht="20.100000000000001" customHeight="1" x14ac:dyDescent="0.25">
      <c r="T428" s="392">
        <v>129</v>
      </c>
      <c r="U428" s="433">
        <v>1.3923048454132636</v>
      </c>
      <c r="V428" s="433">
        <v>129</v>
      </c>
      <c r="W428" s="433">
        <v>0.71823351279308389</v>
      </c>
      <c r="X428" s="433">
        <v>-0.28176648720691611</v>
      </c>
      <c r="Y428" s="392">
        <v>1</v>
      </c>
    </row>
    <row r="429" spans="20:25" ht="20.100000000000001" customHeight="1" x14ac:dyDescent="0.25">
      <c r="T429" s="392">
        <v>130</v>
      </c>
      <c r="U429" s="433">
        <v>1.3923048454132636</v>
      </c>
      <c r="V429" s="433">
        <v>130</v>
      </c>
      <c r="W429" s="433">
        <v>0.71823351279308389</v>
      </c>
      <c r="X429" s="433">
        <v>-0.28176648720691611</v>
      </c>
      <c r="Y429" s="392">
        <v>1</v>
      </c>
    </row>
    <row r="430" spans="20:25" ht="20.100000000000001" customHeight="1" x14ac:dyDescent="0.25">
      <c r="U430" s="433"/>
      <c r="V430" s="433"/>
      <c r="W430" s="433"/>
      <c r="X430" s="433"/>
    </row>
    <row r="431" spans="20:25" ht="20.100000000000001" customHeight="1" x14ac:dyDescent="0.25">
      <c r="U431" s="433"/>
      <c r="V431" s="433"/>
      <c r="W431" s="433"/>
      <c r="X431" s="433"/>
    </row>
    <row r="432" spans="20:25" ht="20.100000000000001" customHeight="1" x14ac:dyDescent="0.25">
      <c r="U432" s="433"/>
      <c r="V432" s="433"/>
      <c r="W432" s="433"/>
      <c r="X432" s="433"/>
    </row>
    <row r="433" spans="21:24" ht="20.100000000000001" customHeight="1" x14ac:dyDescent="0.25">
      <c r="U433" s="433"/>
      <c r="V433" s="433"/>
      <c r="W433" s="433"/>
      <c r="X433" s="433"/>
    </row>
    <row r="434" spans="21:24" ht="20.100000000000001" customHeight="1" x14ac:dyDescent="0.25">
      <c r="U434" s="433"/>
      <c r="V434" s="433"/>
      <c r="W434" s="433"/>
      <c r="X434" s="433"/>
    </row>
    <row r="435" spans="21:24" ht="20.100000000000001" customHeight="1" x14ac:dyDescent="0.25">
      <c r="U435" s="433"/>
      <c r="V435" s="433"/>
      <c r="W435" s="433"/>
      <c r="X435" s="433"/>
    </row>
    <row r="436" spans="21:24" ht="20.100000000000001" customHeight="1" x14ac:dyDescent="0.25">
      <c r="U436" s="433"/>
      <c r="V436" s="433"/>
      <c r="W436" s="433"/>
      <c r="X436" s="433"/>
    </row>
    <row r="437" spans="21:24" ht="20.100000000000001" customHeight="1" x14ac:dyDescent="0.25">
      <c r="U437" s="433"/>
      <c r="V437" s="433"/>
      <c r="W437" s="433"/>
      <c r="X437" s="433"/>
    </row>
    <row r="438" spans="21:24" ht="20.100000000000001" customHeight="1" x14ac:dyDescent="0.25">
      <c r="U438" s="433"/>
      <c r="V438" s="433"/>
      <c r="W438" s="433"/>
      <c r="X438" s="433"/>
    </row>
    <row r="439" spans="21:24" ht="20.100000000000001" customHeight="1" x14ac:dyDescent="0.25">
      <c r="U439" s="433"/>
      <c r="V439" s="433"/>
      <c r="W439" s="433"/>
      <c r="X439" s="433"/>
    </row>
    <row r="440" spans="21:24" ht="20.100000000000001" customHeight="1" x14ac:dyDescent="0.25">
      <c r="U440" s="433"/>
      <c r="V440" s="433"/>
      <c r="W440" s="433"/>
      <c r="X440" s="433"/>
    </row>
    <row r="441" spans="21:24" ht="20.100000000000001" customHeight="1" x14ac:dyDescent="0.25">
      <c r="U441" s="433"/>
      <c r="V441" s="433"/>
      <c r="W441" s="433"/>
      <c r="X441" s="433"/>
    </row>
    <row r="442" spans="21:24" ht="20.100000000000001" customHeight="1" x14ac:dyDescent="0.25">
      <c r="U442" s="433"/>
      <c r="V442" s="433"/>
      <c r="W442" s="433"/>
      <c r="X442" s="433"/>
    </row>
    <row r="443" spans="21:24" ht="20.100000000000001" customHeight="1" x14ac:dyDescent="0.25">
      <c r="U443" s="433"/>
      <c r="V443" s="433"/>
      <c r="W443" s="433"/>
      <c r="X443" s="433"/>
    </row>
    <row r="444" spans="21:24" ht="20.100000000000001" customHeight="1" x14ac:dyDescent="0.25">
      <c r="U444" s="433"/>
      <c r="V444" s="433"/>
      <c r="W444" s="433"/>
      <c r="X444" s="433"/>
    </row>
    <row r="445" spans="21:24" ht="20.100000000000001" customHeight="1" x14ac:dyDescent="0.25">
      <c r="U445" s="433"/>
      <c r="V445" s="433"/>
      <c r="W445" s="433"/>
      <c r="X445" s="433"/>
    </row>
    <row r="446" spans="21:24" ht="20.100000000000001" customHeight="1" x14ac:dyDescent="0.25">
      <c r="U446" s="433"/>
      <c r="V446" s="433"/>
      <c r="W446" s="433"/>
      <c r="X446" s="433"/>
    </row>
    <row r="447" spans="21:24" ht="20.100000000000001" customHeight="1" x14ac:dyDescent="0.25">
      <c r="U447" s="433"/>
      <c r="V447" s="433"/>
      <c r="W447" s="433"/>
      <c r="X447" s="433"/>
    </row>
    <row r="448" spans="21:24" ht="20.100000000000001" customHeight="1" x14ac:dyDescent="0.25">
      <c r="U448" s="433"/>
      <c r="V448" s="433"/>
      <c r="W448" s="433"/>
      <c r="X448" s="433"/>
    </row>
    <row r="449" spans="21:24" ht="20.100000000000001" customHeight="1" x14ac:dyDescent="0.25">
      <c r="U449" s="433"/>
      <c r="V449" s="433"/>
      <c r="W449" s="433"/>
      <c r="X449" s="433"/>
    </row>
    <row r="450" spans="21:24" ht="20.100000000000001" customHeight="1" x14ac:dyDescent="0.25">
      <c r="U450" s="433"/>
      <c r="V450" s="433"/>
      <c r="W450" s="433"/>
      <c r="X450" s="433"/>
    </row>
    <row r="451" spans="21:24" ht="20.100000000000001" customHeight="1" x14ac:dyDescent="0.25">
      <c r="U451" s="433"/>
      <c r="V451" s="433"/>
      <c r="W451" s="433"/>
      <c r="X451" s="433"/>
    </row>
    <row r="452" spans="21:24" ht="20.100000000000001" customHeight="1" x14ac:dyDescent="0.25">
      <c r="U452" s="433"/>
      <c r="V452" s="433"/>
      <c r="W452" s="433"/>
      <c r="X452" s="433"/>
    </row>
    <row r="453" spans="21:24" ht="20.100000000000001" customHeight="1" x14ac:dyDescent="0.25">
      <c r="U453" s="433"/>
      <c r="V453" s="433"/>
      <c r="W453" s="433"/>
      <c r="X453" s="433"/>
    </row>
    <row r="454" spans="21:24" ht="20.100000000000001" customHeight="1" x14ac:dyDescent="0.25">
      <c r="U454" s="433"/>
      <c r="V454" s="433"/>
      <c r="W454" s="433"/>
      <c r="X454" s="433"/>
    </row>
    <row r="455" spans="21:24" ht="20.100000000000001" customHeight="1" x14ac:dyDescent="0.25">
      <c r="U455" s="433"/>
      <c r="V455" s="433"/>
      <c r="W455" s="433"/>
      <c r="X455" s="433"/>
    </row>
    <row r="456" spans="21:24" ht="20.100000000000001" customHeight="1" x14ac:dyDescent="0.25">
      <c r="U456" s="433"/>
      <c r="V456" s="433"/>
      <c r="W456" s="433"/>
      <c r="X456" s="433"/>
    </row>
    <row r="457" spans="21:24" ht="20.100000000000001" customHeight="1" x14ac:dyDescent="0.25">
      <c r="U457" s="433"/>
      <c r="V457" s="433"/>
      <c r="W457" s="433"/>
      <c r="X457" s="433"/>
    </row>
    <row r="458" spans="21:24" ht="20.100000000000001" customHeight="1" x14ac:dyDescent="0.25">
      <c r="U458" s="433"/>
      <c r="V458" s="433"/>
      <c r="W458" s="433"/>
      <c r="X458" s="433"/>
    </row>
    <row r="459" spans="21:24" ht="20.100000000000001" customHeight="1" x14ac:dyDescent="0.25">
      <c r="U459" s="433"/>
      <c r="V459" s="433"/>
      <c r="W459" s="433"/>
      <c r="X459" s="433"/>
    </row>
    <row r="460" spans="21:24" ht="20.100000000000001" customHeight="1" x14ac:dyDescent="0.25">
      <c r="U460" s="433"/>
      <c r="V460" s="433"/>
      <c r="W460" s="433"/>
      <c r="X460" s="433"/>
    </row>
    <row r="461" spans="21:24" ht="20.100000000000001" customHeight="1" x14ac:dyDescent="0.25">
      <c r="U461" s="433"/>
      <c r="V461" s="433"/>
      <c r="W461" s="433"/>
      <c r="X461" s="433"/>
    </row>
    <row r="462" spans="21:24" ht="20.100000000000001" customHeight="1" x14ac:dyDescent="0.25">
      <c r="U462" s="433"/>
      <c r="V462" s="433"/>
      <c r="W462" s="433"/>
      <c r="X462" s="433"/>
    </row>
    <row r="463" spans="21:24" ht="20.100000000000001" customHeight="1" x14ac:dyDescent="0.25">
      <c r="U463" s="433"/>
      <c r="V463" s="433"/>
      <c r="W463" s="433"/>
      <c r="X463" s="433"/>
    </row>
    <row r="464" spans="21:24" ht="20.100000000000001" customHeight="1" x14ac:dyDescent="0.25">
      <c r="U464" s="433"/>
      <c r="V464" s="433"/>
      <c r="W464" s="433"/>
      <c r="X464" s="433"/>
    </row>
    <row r="465" spans="21:24" ht="20.100000000000001" customHeight="1" x14ac:dyDescent="0.25">
      <c r="U465" s="433"/>
      <c r="V465" s="433"/>
      <c r="W465" s="433"/>
      <c r="X465" s="433"/>
    </row>
    <row r="466" spans="21:24" ht="20.100000000000001" customHeight="1" x14ac:dyDescent="0.25">
      <c r="U466" s="433"/>
      <c r="V466" s="433"/>
      <c r="W466" s="433"/>
      <c r="X466" s="433"/>
    </row>
    <row r="467" spans="21:24" ht="20.100000000000001" customHeight="1" x14ac:dyDescent="0.25">
      <c r="U467" s="433"/>
      <c r="V467" s="433"/>
      <c r="W467" s="433"/>
      <c r="X467" s="433"/>
    </row>
    <row r="468" spans="21:24" ht="20.100000000000001" customHeight="1" x14ac:dyDescent="0.25">
      <c r="U468" s="433"/>
      <c r="V468" s="433"/>
      <c r="W468" s="433"/>
      <c r="X468" s="433"/>
    </row>
    <row r="469" spans="21:24" ht="20.100000000000001" customHeight="1" x14ac:dyDescent="0.25">
      <c r="U469" s="433"/>
      <c r="V469" s="433"/>
      <c r="W469" s="433"/>
      <c r="X469" s="433"/>
    </row>
    <row r="470" spans="21:24" ht="20.100000000000001" customHeight="1" x14ac:dyDescent="0.25">
      <c r="U470" s="433"/>
      <c r="V470" s="433"/>
      <c r="W470" s="433"/>
      <c r="X470" s="433"/>
    </row>
    <row r="471" spans="21:24" ht="20.100000000000001" customHeight="1" x14ac:dyDescent="0.25">
      <c r="U471" s="433"/>
      <c r="V471" s="433"/>
      <c r="W471" s="433"/>
      <c r="X471" s="433"/>
    </row>
    <row r="472" spans="21:24" ht="20.100000000000001" customHeight="1" x14ac:dyDescent="0.25">
      <c r="U472" s="433"/>
      <c r="V472" s="433"/>
      <c r="W472" s="433"/>
      <c r="X472" s="433"/>
    </row>
    <row r="473" spans="21:24" ht="20.100000000000001" customHeight="1" x14ac:dyDescent="0.25">
      <c r="U473" s="433"/>
      <c r="V473" s="433"/>
      <c r="W473" s="433"/>
      <c r="X473" s="433"/>
    </row>
    <row r="474" spans="21:24" ht="20.100000000000001" customHeight="1" x14ac:dyDescent="0.25">
      <c r="U474" s="433"/>
      <c r="V474" s="433"/>
      <c r="W474" s="433"/>
      <c r="X474" s="433"/>
    </row>
    <row r="475" spans="21:24" ht="20.100000000000001" customHeight="1" x14ac:dyDescent="0.25">
      <c r="U475" s="433"/>
      <c r="V475" s="433"/>
      <c r="W475" s="433"/>
      <c r="X475" s="433"/>
    </row>
    <row r="476" spans="21:24" ht="20.100000000000001" customHeight="1" x14ac:dyDescent="0.25">
      <c r="U476" s="433"/>
      <c r="V476" s="433"/>
      <c r="W476" s="433"/>
      <c r="X476" s="433"/>
    </row>
    <row r="477" spans="21:24" ht="20.100000000000001" customHeight="1" x14ac:dyDescent="0.25">
      <c r="U477" s="433"/>
      <c r="V477" s="433"/>
      <c r="W477" s="433"/>
      <c r="X477" s="433"/>
    </row>
    <row r="478" spans="21:24" ht="20.100000000000001" customHeight="1" x14ac:dyDescent="0.25">
      <c r="U478" s="433"/>
      <c r="V478" s="433"/>
      <c r="W478" s="433"/>
      <c r="X478" s="433"/>
    </row>
    <row r="479" spans="21:24" ht="20.100000000000001" customHeight="1" x14ac:dyDescent="0.25">
      <c r="U479" s="433"/>
      <c r="V479" s="433"/>
      <c r="W479" s="433"/>
      <c r="X479" s="433"/>
    </row>
    <row r="480" spans="21:24" ht="20.100000000000001" customHeight="1" x14ac:dyDescent="0.25">
      <c r="U480" s="433"/>
      <c r="V480" s="433"/>
      <c r="W480" s="433"/>
      <c r="X480" s="433"/>
    </row>
    <row r="481" spans="21:24" ht="20.100000000000001" customHeight="1" x14ac:dyDescent="0.25">
      <c r="U481" s="433"/>
      <c r="V481" s="433"/>
      <c r="W481" s="433"/>
      <c r="X481" s="433"/>
    </row>
    <row r="482" spans="21:24" ht="20.100000000000001" customHeight="1" x14ac:dyDescent="0.25">
      <c r="U482" s="433"/>
      <c r="V482" s="433"/>
      <c r="W482" s="433"/>
      <c r="X482" s="433"/>
    </row>
    <row r="483" spans="21:24" ht="20.100000000000001" customHeight="1" x14ac:dyDescent="0.25">
      <c r="U483" s="433"/>
      <c r="V483" s="433"/>
      <c r="W483" s="433"/>
      <c r="X483" s="433"/>
    </row>
    <row r="484" spans="21:24" ht="20.100000000000001" customHeight="1" x14ac:dyDescent="0.25">
      <c r="U484" s="433"/>
      <c r="V484" s="433"/>
      <c r="W484" s="433"/>
      <c r="X484" s="433"/>
    </row>
    <row r="485" spans="21:24" ht="20.100000000000001" customHeight="1" x14ac:dyDescent="0.25">
      <c r="U485" s="433"/>
      <c r="V485" s="433"/>
      <c r="W485" s="433"/>
      <c r="X485" s="433"/>
    </row>
    <row r="486" spans="21:24" ht="20.100000000000001" customHeight="1" x14ac:dyDescent="0.25">
      <c r="U486" s="433"/>
      <c r="V486" s="433"/>
      <c r="W486" s="433"/>
      <c r="X486" s="433"/>
    </row>
    <row r="487" spans="21:24" ht="20.100000000000001" customHeight="1" x14ac:dyDescent="0.25">
      <c r="U487" s="433"/>
      <c r="V487" s="433"/>
      <c r="W487" s="433"/>
      <c r="X487" s="433"/>
    </row>
    <row r="488" spans="21:24" ht="20.100000000000001" customHeight="1" x14ac:dyDescent="0.25">
      <c r="U488" s="433"/>
      <c r="V488" s="433"/>
      <c r="W488" s="433"/>
      <c r="X488" s="433"/>
    </row>
    <row r="489" spans="21:24" ht="20.100000000000001" customHeight="1" x14ac:dyDescent="0.25">
      <c r="U489" s="433"/>
      <c r="V489" s="433"/>
      <c r="W489" s="433"/>
      <c r="X489" s="433"/>
    </row>
    <row r="490" spans="21:24" ht="20.100000000000001" customHeight="1" x14ac:dyDescent="0.25">
      <c r="U490" s="433"/>
      <c r="V490" s="433"/>
      <c r="W490" s="433"/>
      <c r="X490" s="433"/>
    </row>
    <row r="491" spans="21:24" ht="20.100000000000001" customHeight="1" x14ac:dyDescent="0.25">
      <c r="U491" s="433"/>
      <c r="V491" s="433"/>
      <c r="W491" s="433"/>
      <c r="X491" s="433"/>
    </row>
    <row r="492" spans="21:24" ht="20.100000000000001" customHeight="1" x14ac:dyDescent="0.25">
      <c r="U492" s="433"/>
      <c r="V492" s="433"/>
      <c r="W492" s="433"/>
      <c r="X492" s="433"/>
    </row>
    <row r="493" spans="21:24" ht="20.100000000000001" customHeight="1" x14ac:dyDescent="0.25">
      <c r="U493" s="433"/>
      <c r="V493" s="433"/>
      <c r="W493" s="433"/>
      <c r="X493" s="433"/>
    </row>
    <row r="494" spans="21:24" ht="20.100000000000001" customHeight="1" x14ac:dyDescent="0.25">
      <c r="U494" s="433"/>
      <c r="V494" s="433"/>
      <c r="W494" s="433"/>
      <c r="X494" s="433"/>
    </row>
    <row r="495" spans="21:24" ht="20.100000000000001" customHeight="1" x14ac:dyDescent="0.25">
      <c r="U495" s="433"/>
      <c r="V495" s="433"/>
      <c r="W495" s="433"/>
      <c r="X495" s="433"/>
    </row>
    <row r="496" spans="21:24" ht="20.100000000000001" customHeight="1" x14ac:dyDescent="0.25">
      <c r="U496" s="433"/>
      <c r="V496" s="433"/>
      <c r="W496" s="433"/>
      <c r="X496" s="433"/>
    </row>
    <row r="497" spans="21:24" ht="20.100000000000001" customHeight="1" x14ac:dyDescent="0.25">
      <c r="U497" s="433"/>
      <c r="V497" s="433"/>
      <c r="W497" s="433"/>
      <c r="X497" s="433"/>
    </row>
    <row r="498" spans="21:24" ht="20.100000000000001" customHeight="1" x14ac:dyDescent="0.25">
      <c r="U498" s="433"/>
      <c r="V498" s="433"/>
      <c r="W498" s="433"/>
      <c r="X498" s="433"/>
    </row>
    <row r="499" spans="21:24" ht="20.100000000000001" customHeight="1" x14ac:dyDescent="0.25">
      <c r="U499" s="433"/>
      <c r="V499" s="433"/>
      <c r="W499" s="433"/>
      <c r="X499" s="433"/>
    </row>
    <row r="500" spans="21:24" ht="20.100000000000001" customHeight="1" x14ac:dyDescent="0.25">
      <c r="U500" s="433"/>
      <c r="V500" s="433"/>
      <c r="W500" s="433"/>
      <c r="X500" s="433"/>
    </row>
    <row r="501" spans="21:24" ht="20.100000000000001" customHeight="1" x14ac:dyDescent="0.25">
      <c r="U501" s="433"/>
      <c r="V501" s="433"/>
      <c r="W501" s="433"/>
      <c r="X501" s="433"/>
    </row>
    <row r="502" spans="21:24" ht="20.100000000000001" customHeight="1" x14ac:dyDescent="0.25">
      <c r="U502" s="433"/>
      <c r="V502" s="433"/>
      <c r="W502" s="433"/>
      <c r="X502" s="433"/>
    </row>
    <row r="503" spans="21:24" ht="20.100000000000001" customHeight="1" x14ac:dyDescent="0.25">
      <c r="U503" s="433"/>
      <c r="V503" s="433"/>
      <c r="W503" s="433"/>
      <c r="X503" s="433"/>
    </row>
    <row r="504" spans="21:24" ht="20.100000000000001" customHeight="1" x14ac:dyDescent="0.25">
      <c r="U504" s="433"/>
      <c r="V504" s="433"/>
      <c r="W504" s="433"/>
      <c r="X504" s="433"/>
    </row>
    <row r="505" spans="21:24" ht="20.100000000000001" customHeight="1" x14ac:dyDescent="0.25">
      <c r="U505" s="433"/>
      <c r="V505" s="433"/>
      <c r="W505" s="433"/>
      <c r="X505" s="433"/>
    </row>
    <row r="506" spans="21:24" ht="20.100000000000001" customHeight="1" x14ac:dyDescent="0.25">
      <c r="U506" s="433"/>
      <c r="V506" s="433"/>
      <c r="W506" s="433"/>
      <c r="X506" s="433"/>
    </row>
    <row r="507" spans="21:24" ht="20.100000000000001" customHeight="1" x14ac:dyDescent="0.25">
      <c r="U507" s="433"/>
      <c r="V507" s="433"/>
      <c r="W507" s="433"/>
      <c r="X507" s="433"/>
    </row>
    <row r="508" spans="21:24" ht="20.100000000000001" customHeight="1" x14ac:dyDescent="0.25">
      <c r="U508" s="433"/>
      <c r="V508" s="433"/>
      <c r="W508" s="433"/>
      <c r="X508" s="433"/>
    </row>
    <row r="509" spans="21:24" ht="20.100000000000001" customHeight="1" x14ac:dyDescent="0.25">
      <c r="U509" s="433"/>
      <c r="V509" s="433"/>
      <c r="W509" s="433"/>
      <c r="X509" s="433"/>
    </row>
    <row r="510" spans="21:24" ht="20.100000000000001" customHeight="1" x14ac:dyDescent="0.25">
      <c r="U510" s="433"/>
      <c r="V510" s="433"/>
      <c r="W510" s="433"/>
      <c r="X510" s="433"/>
    </row>
    <row r="511" spans="21:24" ht="20.100000000000001" customHeight="1" x14ac:dyDescent="0.25">
      <c r="U511" s="433"/>
      <c r="V511" s="433"/>
      <c r="W511" s="433"/>
      <c r="X511" s="433"/>
    </row>
    <row r="512" spans="21:24" ht="20.100000000000001" customHeight="1" x14ac:dyDescent="0.25">
      <c r="U512" s="433"/>
      <c r="V512" s="433"/>
      <c r="W512" s="433"/>
      <c r="X512" s="433"/>
    </row>
    <row r="513" spans="21:24" ht="20.100000000000001" customHeight="1" x14ac:dyDescent="0.25">
      <c r="U513" s="433"/>
      <c r="V513" s="433"/>
      <c r="W513" s="433"/>
      <c r="X513" s="433"/>
    </row>
    <row r="514" spans="21:24" ht="20.100000000000001" customHeight="1" x14ac:dyDescent="0.25">
      <c r="U514" s="433"/>
      <c r="V514" s="433"/>
      <c r="W514" s="433"/>
      <c r="X514" s="433"/>
    </row>
    <row r="515" spans="21:24" ht="20.100000000000001" customHeight="1" x14ac:dyDescent="0.25">
      <c r="U515" s="433"/>
      <c r="V515" s="433"/>
      <c r="W515" s="433"/>
      <c r="X515" s="433"/>
    </row>
    <row r="516" spans="21:24" ht="20.100000000000001" customHeight="1" x14ac:dyDescent="0.25">
      <c r="U516" s="433"/>
      <c r="V516" s="433"/>
      <c r="W516" s="433"/>
      <c r="X516" s="433"/>
    </row>
    <row r="517" spans="21:24" ht="20.100000000000001" customHeight="1" x14ac:dyDescent="0.25">
      <c r="U517" s="433"/>
      <c r="V517" s="433"/>
      <c r="W517" s="433"/>
      <c r="X517" s="433"/>
    </row>
    <row r="518" spans="21:24" ht="20.100000000000001" customHeight="1" x14ac:dyDescent="0.25">
      <c r="U518" s="433"/>
      <c r="V518" s="433"/>
      <c r="W518" s="433"/>
      <c r="X518" s="433"/>
    </row>
    <row r="519" spans="21:24" ht="20.100000000000001" customHeight="1" x14ac:dyDescent="0.25">
      <c r="U519" s="433"/>
      <c r="V519" s="433"/>
      <c r="W519" s="433"/>
      <c r="X519" s="433"/>
    </row>
    <row r="520" spans="21:24" ht="20.100000000000001" customHeight="1" x14ac:dyDescent="0.25">
      <c r="U520" s="433"/>
      <c r="V520" s="433"/>
      <c r="W520" s="433"/>
      <c r="X520" s="433"/>
    </row>
    <row r="521" spans="21:24" ht="20.100000000000001" customHeight="1" x14ac:dyDescent="0.25">
      <c r="U521" s="433"/>
      <c r="V521" s="433"/>
      <c r="W521" s="433"/>
      <c r="X521" s="433"/>
    </row>
    <row r="522" spans="21:24" ht="20.100000000000001" customHeight="1" x14ac:dyDescent="0.25">
      <c r="U522" s="433"/>
      <c r="V522" s="433"/>
      <c r="W522" s="433"/>
      <c r="X522" s="433"/>
    </row>
    <row r="523" spans="21:24" ht="20.100000000000001" customHeight="1" x14ac:dyDescent="0.25">
      <c r="U523" s="433"/>
      <c r="V523" s="433"/>
      <c r="W523" s="433"/>
      <c r="X523" s="433"/>
    </row>
    <row r="524" spans="21:24" ht="20.100000000000001" customHeight="1" x14ac:dyDescent="0.25">
      <c r="U524" s="433"/>
      <c r="V524" s="433"/>
      <c r="W524" s="433"/>
      <c r="X524" s="433"/>
    </row>
    <row r="525" spans="21:24" ht="20.100000000000001" customHeight="1" x14ac:dyDescent="0.25">
      <c r="U525" s="433"/>
      <c r="V525" s="433"/>
      <c r="W525" s="433"/>
      <c r="X525" s="433"/>
    </row>
    <row r="526" spans="21:24" ht="20.100000000000001" customHeight="1" x14ac:dyDescent="0.25">
      <c r="U526" s="433"/>
      <c r="V526" s="433"/>
      <c r="W526" s="433"/>
      <c r="X526" s="433"/>
    </row>
    <row r="527" spans="21:24" ht="20.100000000000001" customHeight="1" x14ac:dyDescent="0.25">
      <c r="U527" s="433"/>
      <c r="V527" s="433"/>
      <c r="W527" s="433"/>
      <c r="X527" s="433"/>
    </row>
    <row r="528" spans="21:24" ht="20.100000000000001" customHeight="1" x14ac:dyDescent="0.25">
      <c r="U528" s="433"/>
      <c r="V528" s="433"/>
      <c r="W528" s="433"/>
      <c r="X528" s="433"/>
    </row>
    <row r="529" spans="21:24" ht="20.100000000000001" customHeight="1" x14ac:dyDescent="0.25">
      <c r="U529" s="433"/>
      <c r="V529" s="433"/>
      <c r="W529" s="433"/>
      <c r="X529" s="433"/>
    </row>
    <row r="530" spans="21:24" ht="20.100000000000001" customHeight="1" x14ac:dyDescent="0.25">
      <c r="U530" s="433"/>
      <c r="V530" s="433"/>
      <c r="W530" s="433"/>
      <c r="X530" s="433"/>
    </row>
    <row r="531" spans="21:24" ht="20.100000000000001" customHeight="1" x14ac:dyDescent="0.25">
      <c r="U531" s="433"/>
      <c r="V531" s="433"/>
      <c r="W531" s="433"/>
      <c r="X531" s="433"/>
    </row>
    <row r="532" spans="21:24" ht="20.100000000000001" customHeight="1" x14ac:dyDescent="0.25">
      <c r="U532" s="433"/>
      <c r="V532" s="433"/>
      <c r="W532" s="433"/>
      <c r="X532" s="433"/>
    </row>
    <row r="533" spans="21:24" ht="20.100000000000001" customHeight="1" x14ac:dyDescent="0.25">
      <c r="U533" s="433"/>
      <c r="V533" s="433"/>
      <c r="W533" s="433"/>
      <c r="X533" s="433"/>
    </row>
    <row r="534" spans="21:24" ht="20.100000000000001" customHeight="1" x14ac:dyDescent="0.25">
      <c r="U534" s="433"/>
      <c r="V534" s="433"/>
      <c r="W534" s="433"/>
      <c r="X534" s="433"/>
    </row>
    <row r="535" spans="21:24" ht="20.100000000000001" customHeight="1" x14ac:dyDescent="0.25">
      <c r="U535" s="433"/>
      <c r="V535" s="433"/>
      <c r="W535" s="433"/>
      <c r="X535" s="433"/>
    </row>
    <row r="536" spans="21:24" ht="20.100000000000001" customHeight="1" x14ac:dyDescent="0.25">
      <c r="U536" s="433"/>
      <c r="V536" s="433"/>
      <c r="W536" s="433"/>
      <c r="X536" s="433"/>
    </row>
    <row r="537" spans="21:24" ht="20.100000000000001" customHeight="1" x14ac:dyDescent="0.25">
      <c r="U537" s="433"/>
      <c r="V537" s="433"/>
      <c r="W537" s="433"/>
      <c r="X537" s="433"/>
    </row>
    <row r="538" spans="21:24" ht="20.100000000000001" customHeight="1" x14ac:dyDescent="0.25">
      <c r="U538" s="433"/>
      <c r="V538" s="433"/>
      <c r="W538" s="433"/>
      <c r="X538" s="433"/>
    </row>
    <row r="539" spans="21:24" ht="20.100000000000001" customHeight="1" x14ac:dyDescent="0.25">
      <c r="U539" s="433"/>
      <c r="V539" s="433"/>
      <c r="W539" s="433"/>
      <c r="X539" s="433"/>
    </row>
    <row r="540" spans="21:24" ht="20.100000000000001" customHeight="1" x14ac:dyDescent="0.25">
      <c r="U540" s="433"/>
      <c r="V540" s="433"/>
      <c r="W540" s="433"/>
      <c r="X540" s="433"/>
    </row>
    <row r="541" spans="21:24" ht="20.100000000000001" customHeight="1" x14ac:dyDescent="0.25">
      <c r="U541" s="433"/>
      <c r="V541" s="433"/>
      <c r="W541" s="433"/>
      <c r="X541" s="433"/>
    </row>
    <row r="542" spans="21:24" ht="20.100000000000001" customHeight="1" x14ac:dyDescent="0.25">
      <c r="U542" s="433"/>
      <c r="V542" s="433"/>
      <c r="W542" s="433"/>
      <c r="X542" s="433"/>
    </row>
    <row r="543" spans="21:24" ht="20.100000000000001" customHeight="1" x14ac:dyDescent="0.25">
      <c r="U543" s="433"/>
      <c r="V543" s="433"/>
      <c r="W543" s="433"/>
      <c r="X543" s="433"/>
    </row>
    <row r="544" spans="21:24" ht="20.100000000000001" customHeight="1" x14ac:dyDescent="0.25">
      <c r="U544" s="433"/>
      <c r="V544" s="433"/>
      <c r="W544" s="433"/>
      <c r="X544" s="433"/>
    </row>
    <row r="545" spans="21:24" ht="20.100000000000001" customHeight="1" x14ac:dyDescent="0.25">
      <c r="U545" s="433"/>
      <c r="V545" s="433"/>
      <c r="W545" s="433"/>
      <c r="X545" s="433"/>
    </row>
    <row r="546" spans="21:24" ht="20.100000000000001" customHeight="1" x14ac:dyDescent="0.25">
      <c r="U546" s="433"/>
      <c r="V546" s="433"/>
      <c r="W546" s="433"/>
      <c r="X546" s="433"/>
    </row>
    <row r="547" spans="21:24" ht="20.100000000000001" customHeight="1" x14ac:dyDescent="0.25">
      <c r="U547" s="433"/>
      <c r="V547" s="433"/>
      <c r="W547" s="433"/>
      <c r="X547" s="433"/>
    </row>
    <row r="548" spans="21:24" ht="20.100000000000001" customHeight="1" x14ac:dyDescent="0.25">
      <c r="U548" s="433"/>
      <c r="V548" s="433"/>
      <c r="W548" s="433"/>
      <c r="X548" s="433"/>
    </row>
    <row r="549" spans="21:24" ht="20.100000000000001" customHeight="1" x14ac:dyDescent="0.25">
      <c r="U549" s="433"/>
      <c r="V549" s="433"/>
      <c r="W549" s="433"/>
      <c r="X549" s="433"/>
    </row>
    <row r="550" spans="21:24" ht="20.100000000000001" customHeight="1" x14ac:dyDescent="0.25">
      <c r="U550" s="433"/>
      <c r="V550" s="433"/>
      <c r="W550" s="433"/>
      <c r="X550" s="433"/>
    </row>
    <row r="551" spans="21:24" ht="20.100000000000001" customHeight="1" x14ac:dyDescent="0.25">
      <c r="U551" s="433"/>
      <c r="V551" s="433"/>
      <c r="W551" s="433"/>
      <c r="X551" s="433"/>
    </row>
    <row r="552" spans="21:24" ht="20.100000000000001" customHeight="1" x14ac:dyDescent="0.25">
      <c r="U552" s="433"/>
      <c r="V552" s="433"/>
      <c r="W552" s="433"/>
      <c r="X552" s="433"/>
    </row>
    <row r="553" spans="21:24" ht="20.100000000000001" customHeight="1" x14ac:dyDescent="0.25">
      <c r="U553" s="433"/>
      <c r="V553" s="433"/>
      <c r="W553" s="433"/>
      <c r="X553" s="433"/>
    </row>
    <row r="554" spans="21:24" ht="20.100000000000001" customHeight="1" x14ac:dyDescent="0.25">
      <c r="U554" s="433"/>
      <c r="V554" s="433"/>
      <c r="W554" s="433"/>
      <c r="X554" s="433"/>
    </row>
    <row r="555" spans="21:24" ht="20.100000000000001" customHeight="1" x14ac:dyDescent="0.25">
      <c r="U555" s="433"/>
      <c r="V555" s="433"/>
      <c r="W555" s="433"/>
      <c r="X555" s="433"/>
    </row>
    <row r="556" spans="21:24" ht="20.100000000000001" customHeight="1" x14ac:dyDescent="0.25">
      <c r="U556" s="433"/>
      <c r="V556" s="433"/>
      <c r="W556" s="433"/>
      <c r="X556" s="433"/>
    </row>
    <row r="557" spans="21:24" ht="20.100000000000001" customHeight="1" x14ac:dyDescent="0.25">
      <c r="U557" s="433"/>
      <c r="V557" s="433"/>
      <c r="W557" s="433"/>
      <c r="X557" s="433"/>
    </row>
    <row r="558" spans="21:24" ht="20.100000000000001" customHeight="1" x14ac:dyDescent="0.25">
      <c r="U558" s="433"/>
      <c r="V558" s="433"/>
      <c r="W558" s="433"/>
      <c r="X558" s="433"/>
    </row>
    <row r="559" spans="21:24" ht="20.100000000000001" customHeight="1" x14ac:dyDescent="0.25">
      <c r="U559" s="433"/>
      <c r="V559" s="433"/>
      <c r="W559" s="433"/>
      <c r="X559" s="433"/>
    </row>
  </sheetData>
  <sheetProtection algorithmName="SHA-512" hashValue="xaaUzc+c+cYOpCCbOT24DmhBDuO0yYUVYq/V/ai+WSOatYIdUHD5SaMk/a/XncLy+oTZgyn2Ns2c35oQQaUCag==" saltValue="GH5o3S8EKYEYmEpK+X3QaQ==" spinCount="100000" sheet="1" objects="1" scenarios="1"/>
  <mergeCells count="46">
    <mergeCell ref="A113:A114"/>
    <mergeCell ref="B113:D113"/>
    <mergeCell ref="B114:D114"/>
    <mergeCell ref="A118:H119"/>
    <mergeCell ref="A120:I120"/>
    <mergeCell ref="A107:A109"/>
    <mergeCell ref="B107:D107"/>
    <mergeCell ref="B108:D108"/>
    <mergeCell ref="B109:D109"/>
    <mergeCell ref="A110:A112"/>
    <mergeCell ref="B110:D110"/>
    <mergeCell ref="B111:D111"/>
    <mergeCell ref="B112:D112"/>
    <mergeCell ref="B86:I86"/>
    <mergeCell ref="A99:I99"/>
    <mergeCell ref="A101:I101"/>
    <mergeCell ref="A103:D103"/>
    <mergeCell ref="A104:A106"/>
    <mergeCell ref="B104:D104"/>
    <mergeCell ref="B105:D105"/>
    <mergeCell ref="B106:D106"/>
    <mergeCell ref="A84:I84"/>
    <mergeCell ref="H22:I22"/>
    <mergeCell ref="A25:I28"/>
    <mergeCell ref="A30:I30"/>
    <mergeCell ref="B33:I33"/>
    <mergeCell ref="A44:I44"/>
    <mergeCell ref="B46:I46"/>
    <mergeCell ref="A57:I57"/>
    <mergeCell ref="B59:I59"/>
    <mergeCell ref="B60:I60"/>
    <mergeCell ref="A70:I70"/>
    <mergeCell ref="B72:I72"/>
    <mergeCell ref="A20:B20"/>
    <mergeCell ref="C20:D20"/>
    <mergeCell ref="H1:I1"/>
    <mergeCell ref="A5:I5"/>
    <mergeCell ref="B9:C9"/>
    <mergeCell ref="F9:H9"/>
    <mergeCell ref="B10:C10"/>
    <mergeCell ref="F10:H10"/>
    <mergeCell ref="B11:C11"/>
    <mergeCell ref="F12:H12"/>
    <mergeCell ref="B16:C16"/>
    <mergeCell ref="B17:C17"/>
    <mergeCell ref="B18:C18"/>
  </mergeCells>
  <dataValidations disablePrompts="1" count="2">
    <dataValidation type="list" allowBlank="1" showInputMessage="1" showErrorMessage="1" sqref="E20" xr:uid="{B297CF68-4121-46B7-B367-267E8FAB5C19}">
      <formula1>$U$17:$U$35</formula1>
    </dataValidation>
    <dataValidation type="list" allowBlank="1" showInputMessage="1" showErrorMessage="1" sqref="C20:D20" xr:uid="{C04D02B9-B3C0-4EF9-A099-AEF7C4CA5FED}">
      <formula1>$U$18:$U$22</formula1>
    </dataValidation>
  </dataValidations>
  <hyperlinks>
    <hyperlink ref="K1" location="MENU!B17" display="MENU" xr:uid="{BBBB2C4E-70F6-46CA-8308-BF18F34A0C66}"/>
  </hyperlinks>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C9220-22AD-4B29-B96B-94A0FC3E7AD2}">
  <sheetPr codeName="Planilha13"/>
  <dimension ref="A1:J55"/>
  <sheetViews>
    <sheetView workbookViewId="0"/>
  </sheetViews>
  <sheetFormatPr defaultColWidth="15.625" defaultRowHeight="20.100000000000001" customHeight="1" x14ac:dyDescent="0.25"/>
  <cols>
    <col min="1" max="9" width="15.625" style="97"/>
    <col min="10" max="10" width="25.625" style="97" customWidth="1"/>
    <col min="11" max="16384" width="15.625" style="97"/>
  </cols>
  <sheetData>
    <row r="1" spans="1:10" ht="140.1" customHeight="1" x14ac:dyDescent="0.25">
      <c r="A1" s="71"/>
      <c r="B1" s="71"/>
      <c r="C1" s="71"/>
      <c r="D1" s="71"/>
      <c r="E1" s="71"/>
      <c r="F1" s="71"/>
      <c r="G1" s="256"/>
      <c r="H1" s="256"/>
      <c r="J1" s="124" t="s">
        <v>686</v>
      </c>
    </row>
    <row r="2" spans="1:10" ht="5.0999999999999996" customHeight="1" x14ac:dyDescent="0.25"/>
    <row r="3" spans="1:10" ht="5.0999999999999996" customHeight="1" x14ac:dyDescent="0.25">
      <c r="A3" s="71"/>
      <c r="B3" s="71"/>
      <c r="C3" s="71"/>
      <c r="D3" s="71"/>
      <c r="E3" s="71"/>
      <c r="F3" s="71"/>
      <c r="G3" s="71"/>
      <c r="H3" s="71"/>
    </row>
    <row r="5" spans="1:10" ht="20.100000000000001" customHeight="1" x14ac:dyDescent="0.25">
      <c r="A5" s="258" t="s">
        <v>748</v>
      </c>
      <c r="B5" s="258"/>
      <c r="C5" s="258"/>
      <c r="D5" s="258"/>
      <c r="E5" s="258"/>
      <c r="F5" s="258"/>
      <c r="G5" s="258"/>
      <c r="H5" s="258"/>
    </row>
    <row r="7" spans="1:10" ht="20.100000000000001" customHeight="1" x14ac:dyDescent="0.25">
      <c r="A7" s="258" t="s">
        <v>769</v>
      </c>
      <c r="B7" s="258"/>
      <c r="C7" s="258"/>
      <c r="D7" s="258"/>
      <c r="E7" s="258"/>
      <c r="F7" s="258"/>
      <c r="G7" s="258"/>
      <c r="H7" s="258"/>
    </row>
    <row r="9" spans="1:10" ht="20.100000000000001" customHeight="1" x14ac:dyDescent="0.25">
      <c r="A9" s="259" t="s">
        <v>767</v>
      </c>
      <c r="B9" s="259"/>
      <c r="C9" s="259"/>
      <c r="D9" s="259"/>
      <c r="E9" s="259"/>
      <c r="F9" s="259"/>
      <c r="G9" s="259"/>
      <c r="H9" s="259"/>
    </row>
    <row r="11" spans="1:10" ht="20.100000000000001" customHeight="1" x14ac:dyDescent="0.25">
      <c r="A11" s="132" t="s">
        <v>768</v>
      </c>
      <c r="B11" s="264" t="s">
        <v>764</v>
      </c>
      <c r="C11" s="264"/>
      <c r="D11" s="264"/>
      <c r="E11" s="264"/>
      <c r="F11" s="264"/>
      <c r="G11" s="264"/>
      <c r="H11" s="265"/>
    </row>
    <row r="12" spans="1:10" ht="20.100000000000001" customHeight="1" x14ac:dyDescent="0.25">
      <c r="A12" s="133"/>
      <c r="B12" s="266"/>
      <c r="C12" s="266"/>
      <c r="D12" s="266"/>
      <c r="E12" s="266"/>
      <c r="F12" s="266"/>
      <c r="G12" s="266"/>
      <c r="H12" s="267"/>
    </row>
    <row r="13" spans="1:10" ht="20.100000000000001" customHeight="1" x14ac:dyDescent="0.25">
      <c r="A13" s="132" t="s">
        <v>768</v>
      </c>
      <c r="B13" s="264" t="s">
        <v>765</v>
      </c>
      <c r="C13" s="264"/>
      <c r="D13" s="264"/>
      <c r="E13" s="264"/>
      <c r="F13" s="264"/>
      <c r="G13" s="264"/>
      <c r="H13" s="265"/>
    </row>
    <row r="14" spans="1:10" ht="20.100000000000001" customHeight="1" x14ac:dyDescent="0.25">
      <c r="A14" s="133"/>
      <c r="B14" s="266"/>
      <c r="C14" s="266"/>
      <c r="D14" s="266"/>
      <c r="E14" s="266"/>
      <c r="F14" s="266"/>
      <c r="G14" s="266"/>
      <c r="H14" s="267"/>
    </row>
    <row r="16" spans="1:10" ht="20.100000000000001" customHeight="1" x14ac:dyDescent="0.25">
      <c r="A16" s="100" t="s">
        <v>585</v>
      </c>
    </row>
    <row r="17" spans="1:8" ht="20.100000000000001" customHeight="1" x14ac:dyDescent="0.25">
      <c r="A17" s="259" t="s">
        <v>766</v>
      </c>
      <c r="B17" s="259"/>
      <c r="C17" s="259"/>
      <c r="D17" s="259"/>
      <c r="E17" s="259"/>
      <c r="F17" s="259"/>
      <c r="G17" s="259"/>
      <c r="H17" s="259"/>
    </row>
    <row r="18" spans="1:8" ht="20.100000000000001" customHeight="1" x14ac:dyDescent="0.25">
      <c r="A18" s="259"/>
      <c r="B18" s="259"/>
      <c r="C18" s="259"/>
      <c r="D18" s="259"/>
      <c r="E18" s="259"/>
      <c r="F18" s="259"/>
      <c r="G18" s="259"/>
      <c r="H18" s="259"/>
    </row>
    <row r="21" spans="1:8" ht="20.100000000000001" customHeight="1" x14ac:dyDescent="0.25">
      <c r="A21" s="258" t="s">
        <v>770</v>
      </c>
      <c r="B21" s="258"/>
      <c r="C21" s="258"/>
      <c r="D21" s="258"/>
      <c r="E21" s="258"/>
      <c r="F21" s="258"/>
      <c r="G21" s="258"/>
      <c r="H21" s="258"/>
    </row>
    <row r="23" spans="1:8" ht="20.100000000000001" customHeight="1" x14ac:dyDescent="0.25">
      <c r="A23" s="259" t="s">
        <v>749</v>
      </c>
      <c r="B23" s="259"/>
      <c r="C23" s="259"/>
      <c r="D23" s="259"/>
      <c r="E23" s="259"/>
      <c r="F23" s="259"/>
      <c r="G23" s="259"/>
      <c r="H23" s="259"/>
    </row>
    <row r="26" spans="1:8" ht="20.100000000000001" customHeight="1" x14ac:dyDescent="0.25">
      <c r="A26" s="260" t="s">
        <v>750</v>
      </c>
      <c r="B26" s="260"/>
      <c r="C26" s="260"/>
      <c r="D26" s="260"/>
      <c r="E26" s="263" t="s">
        <v>124</v>
      </c>
      <c r="F26" s="263"/>
      <c r="G26" s="263" t="s">
        <v>751</v>
      </c>
      <c r="H26" s="263"/>
    </row>
    <row r="27" spans="1:8" ht="39.950000000000003" customHeight="1" x14ac:dyDescent="0.25">
      <c r="A27" s="261"/>
      <c r="B27" s="261"/>
      <c r="C27" s="261"/>
      <c r="D27" s="261"/>
      <c r="E27" s="125" t="s">
        <v>752</v>
      </c>
      <c r="F27" s="125" t="s">
        <v>753</v>
      </c>
      <c r="G27" s="125" t="s">
        <v>754</v>
      </c>
      <c r="H27" s="125" t="s">
        <v>755</v>
      </c>
    </row>
    <row r="28" spans="1:8" ht="20.100000000000001" customHeight="1" x14ac:dyDescent="0.25">
      <c r="A28" s="262"/>
      <c r="B28" s="262"/>
      <c r="C28" s="262"/>
      <c r="D28" s="262"/>
      <c r="E28" s="119" t="s">
        <v>756</v>
      </c>
      <c r="F28" s="119" t="s">
        <v>321</v>
      </c>
      <c r="G28" s="119" t="s">
        <v>757</v>
      </c>
      <c r="H28" s="126" t="s">
        <v>758</v>
      </c>
    </row>
    <row r="29" spans="1:8" ht="39.950000000000003" customHeight="1" x14ac:dyDescent="0.25">
      <c r="A29" s="268" t="s">
        <v>570</v>
      </c>
      <c r="B29" s="271" t="s">
        <v>571</v>
      </c>
      <c r="C29" s="271"/>
      <c r="D29" s="271"/>
      <c r="E29" s="127">
        <v>5</v>
      </c>
      <c r="F29" s="128" t="s">
        <v>284</v>
      </c>
      <c r="G29" s="128" t="s">
        <v>284</v>
      </c>
      <c r="H29" s="128" t="s">
        <v>284</v>
      </c>
    </row>
    <row r="30" spans="1:8" ht="39.950000000000003" customHeight="1" x14ac:dyDescent="0.25">
      <c r="A30" s="269"/>
      <c r="B30" s="271" t="s">
        <v>572</v>
      </c>
      <c r="C30" s="271"/>
      <c r="D30" s="271"/>
      <c r="E30" s="127">
        <v>10</v>
      </c>
      <c r="F30" s="128">
        <v>0.2</v>
      </c>
      <c r="G30" s="128" t="s">
        <v>284</v>
      </c>
      <c r="H30" s="128" t="s">
        <v>284</v>
      </c>
    </row>
    <row r="31" spans="1:8" ht="39.950000000000003" customHeight="1" x14ac:dyDescent="0.25">
      <c r="A31" s="270"/>
      <c r="B31" s="271" t="s">
        <v>573</v>
      </c>
      <c r="C31" s="271"/>
      <c r="D31" s="271"/>
      <c r="E31" s="127">
        <v>15</v>
      </c>
      <c r="F31" s="128">
        <v>0.15</v>
      </c>
      <c r="G31" s="128" t="s">
        <v>284</v>
      </c>
      <c r="H31" s="128" t="s">
        <v>284</v>
      </c>
    </row>
    <row r="32" spans="1:8" ht="39.950000000000003" customHeight="1" x14ac:dyDescent="0.25">
      <c r="A32" s="268" t="s">
        <v>574</v>
      </c>
      <c r="B32" s="271" t="s">
        <v>575</v>
      </c>
      <c r="C32" s="271"/>
      <c r="D32" s="271"/>
      <c r="E32" s="127">
        <v>16</v>
      </c>
      <c r="F32" s="128" t="s">
        <v>284</v>
      </c>
      <c r="G32" s="128" t="s">
        <v>759</v>
      </c>
      <c r="H32" s="129">
        <v>0.1</v>
      </c>
    </row>
    <row r="33" spans="1:8" ht="39.950000000000003" customHeight="1" x14ac:dyDescent="0.25">
      <c r="A33" s="269"/>
      <c r="B33" s="271" t="s">
        <v>576</v>
      </c>
      <c r="C33" s="271"/>
      <c r="D33" s="271"/>
      <c r="E33" s="127">
        <v>16</v>
      </c>
      <c r="F33" s="128" t="s">
        <v>284</v>
      </c>
      <c r="G33" s="128" t="s">
        <v>759</v>
      </c>
      <c r="H33" s="129">
        <v>0.1</v>
      </c>
    </row>
    <row r="34" spans="1:8" ht="39.950000000000003" customHeight="1" x14ac:dyDescent="0.25">
      <c r="A34" s="270"/>
      <c r="B34" s="271" t="s">
        <v>577</v>
      </c>
      <c r="C34" s="271"/>
      <c r="D34" s="271"/>
      <c r="E34" s="127">
        <v>16</v>
      </c>
      <c r="F34" s="128" t="s">
        <v>284</v>
      </c>
      <c r="G34" s="128" t="s">
        <v>759</v>
      </c>
      <c r="H34" s="129">
        <v>0.05</v>
      </c>
    </row>
    <row r="35" spans="1:8" ht="39.950000000000003" customHeight="1" x14ac:dyDescent="0.25">
      <c r="A35" s="268" t="s">
        <v>578</v>
      </c>
      <c r="B35" s="271" t="s">
        <v>579</v>
      </c>
      <c r="C35" s="271"/>
      <c r="D35" s="271"/>
      <c r="E35" s="127">
        <v>5</v>
      </c>
      <c r="F35" s="128">
        <v>0.2</v>
      </c>
      <c r="G35" s="128" t="s">
        <v>759</v>
      </c>
      <c r="H35" s="129">
        <v>0.1</v>
      </c>
    </row>
    <row r="36" spans="1:8" ht="39.950000000000003" customHeight="1" x14ac:dyDescent="0.25">
      <c r="A36" s="269"/>
      <c r="B36" s="271" t="s">
        <v>580</v>
      </c>
      <c r="C36" s="271"/>
      <c r="D36" s="271"/>
      <c r="E36" s="127">
        <v>10</v>
      </c>
      <c r="F36" s="128">
        <v>0.25</v>
      </c>
      <c r="G36" s="128" t="s">
        <v>759</v>
      </c>
      <c r="H36" s="129">
        <v>0.1</v>
      </c>
    </row>
    <row r="37" spans="1:8" ht="39.950000000000003" customHeight="1" x14ac:dyDescent="0.25">
      <c r="A37" s="270"/>
      <c r="B37" s="271" t="s">
        <v>581</v>
      </c>
      <c r="C37" s="271"/>
      <c r="D37" s="271"/>
      <c r="E37" s="127">
        <v>15</v>
      </c>
      <c r="F37" s="128">
        <v>0.15</v>
      </c>
      <c r="G37" s="128" t="s">
        <v>759</v>
      </c>
      <c r="H37" s="129">
        <v>0.05</v>
      </c>
    </row>
    <row r="38" spans="1:8" ht="39.950000000000003" customHeight="1" x14ac:dyDescent="0.25">
      <c r="A38" s="269" t="s">
        <v>582</v>
      </c>
      <c r="B38" s="271" t="s">
        <v>583</v>
      </c>
      <c r="C38" s="271"/>
      <c r="D38" s="271"/>
      <c r="E38" s="127" t="s">
        <v>284</v>
      </c>
      <c r="F38" s="128" t="s">
        <v>284</v>
      </c>
      <c r="G38" s="128" t="s">
        <v>759</v>
      </c>
      <c r="H38" s="128" t="s">
        <v>284</v>
      </c>
    </row>
    <row r="39" spans="1:8" ht="39.950000000000003" customHeight="1" thickBot="1" x14ac:dyDescent="0.3">
      <c r="A39" s="272"/>
      <c r="B39" s="273" t="s">
        <v>584</v>
      </c>
      <c r="C39" s="273"/>
      <c r="D39" s="273"/>
      <c r="E39" s="130" t="s">
        <v>284</v>
      </c>
      <c r="F39" s="130" t="s">
        <v>284</v>
      </c>
      <c r="G39" s="130" t="s">
        <v>759</v>
      </c>
      <c r="H39" s="130" t="s">
        <v>284</v>
      </c>
    </row>
    <row r="43" spans="1:8" ht="20.100000000000001" customHeight="1" x14ac:dyDescent="0.25">
      <c r="A43" s="259" t="s">
        <v>760</v>
      </c>
      <c r="B43" s="259"/>
      <c r="C43" s="259"/>
      <c r="D43" s="259"/>
      <c r="E43" s="259"/>
      <c r="F43" s="259"/>
      <c r="G43" s="259"/>
      <c r="H43" s="259"/>
    </row>
    <row r="45" spans="1:8" ht="24.95" customHeight="1" x14ac:dyDescent="0.25">
      <c r="E45" s="262" t="s">
        <v>761</v>
      </c>
      <c r="F45" s="262"/>
      <c r="G45" s="262" t="s">
        <v>537</v>
      </c>
      <c r="H45" s="262"/>
    </row>
    <row r="46" spans="1:8" ht="39.950000000000003" customHeight="1" x14ac:dyDescent="0.25">
      <c r="A46" s="268" t="s">
        <v>574</v>
      </c>
      <c r="B46" s="271" t="s">
        <v>575</v>
      </c>
      <c r="C46" s="271"/>
      <c r="D46" s="271"/>
      <c r="E46" s="274">
        <v>0.1</v>
      </c>
      <c r="F46" s="274"/>
      <c r="G46" s="275">
        <f>1+E46</f>
        <v>1.1000000000000001</v>
      </c>
      <c r="H46" s="275"/>
    </row>
    <row r="47" spans="1:8" ht="39.950000000000003" customHeight="1" x14ac:dyDescent="0.25">
      <c r="A47" s="269"/>
      <c r="B47" s="271" t="s">
        <v>576</v>
      </c>
      <c r="C47" s="271"/>
      <c r="D47" s="271"/>
      <c r="E47" s="274">
        <v>0.1</v>
      </c>
      <c r="F47" s="274"/>
      <c r="G47" s="275">
        <f t="shared" ref="G47:G51" si="0">1+E47</f>
        <v>1.1000000000000001</v>
      </c>
      <c r="H47" s="275"/>
    </row>
    <row r="48" spans="1:8" ht="39.950000000000003" customHeight="1" x14ac:dyDescent="0.25">
      <c r="A48" s="270"/>
      <c r="B48" s="271" t="s">
        <v>577</v>
      </c>
      <c r="C48" s="271"/>
      <c r="D48" s="271"/>
      <c r="E48" s="274">
        <v>0.05</v>
      </c>
      <c r="F48" s="274"/>
      <c r="G48" s="275">
        <f t="shared" si="0"/>
        <v>1.05</v>
      </c>
      <c r="H48" s="275"/>
    </row>
    <row r="49" spans="1:8" ht="39.950000000000003" customHeight="1" x14ac:dyDescent="0.25">
      <c r="A49" s="268" t="s">
        <v>578</v>
      </c>
      <c r="B49" s="271" t="s">
        <v>579</v>
      </c>
      <c r="C49" s="271"/>
      <c r="D49" s="271"/>
      <c r="E49" s="274">
        <v>0.1</v>
      </c>
      <c r="F49" s="274"/>
      <c r="G49" s="275">
        <f t="shared" si="0"/>
        <v>1.1000000000000001</v>
      </c>
      <c r="H49" s="275"/>
    </row>
    <row r="50" spans="1:8" ht="39.950000000000003" customHeight="1" x14ac:dyDescent="0.25">
      <c r="A50" s="269"/>
      <c r="B50" s="271" t="s">
        <v>580</v>
      </c>
      <c r="C50" s="271"/>
      <c r="D50" s="271"/>
      <c r="E50" s="274">
        <v>0.1</v>
      </c>
      <c r="F50" s="274"/>
      <c r="G50" s="275">
        <f t="shared" si="0"/>
        <v>1.1000000000000001</v>
      </c>
      <c r="H50" s="275"/>
    </row>
    <row r="51" spans="1:8" ht="39.950000000000003" customHeight="1" x14ac:dyDescent="0.25">
      <c r="A51" s="270"/>
      <c r="B51" s="271" t="s">
        <v>581</v>
      </c>
      <c r="C51" s="271"/>
      <c r="D51" s="271"/>
      <c r="E51" s="274">
        <v>0.05</v>
      </c>
      <c r="F51" s="274"/>
      <c r="G51" s="275">
        <f t="shared" si="0"/>
        <v>1.05</v>
      </c>
      <c r="H51" s="275"/>
    </row>
    <row r="54" spans="1:8" ht="20.100000000000001" customHeight="1" x14ac:dyDescent="0.25">
      <c r="A54" s="276" t="s">
        <v>585</v>
      </c>
      <c r="B54" s="276"/>
      <c r="C54" s="276"/>
      <c r="D54" s="276"/>
      <c r="E54" s="276"/>
      <c r="F54" s="276"/>
      <c r="G54" s="276"/>
      <c r="H54" s="276"/>
    </row>
    <row r="55" spans="1:8" ht="20.100000000000001" customHeight="1" x14ac:dyDescent="0.25">
      <c r="A55" s="276" t="s">
        <v>762</v>
      </c>
      <c r="B55" s="276"/>
      <c r="C55" s="276"/>
      <c r="D55" s="276"/>
      <c r="E55" s="276"/>
      <c r="F55" s="276"/>
      <c r="G55" s="276"/>
      <c r="H55" s="276"/>
    </row>
  </sheetData>
  <sheetProtection algorithmName="SHA-512" hashValue="LISKI0y/9kbcD58c5LbuHFmKsG8hxqdeo7jLkEPvqyFWD0bO2V27dXu0p7xB5wS9jSWFYK/aPc05HLKMwc5jgw==" saltValue="ejmr41RsZZX1aIsFWbXDEw==" spinCount="100000" sheet="1" objects="1" scenarios="1"/>
  <mergeCells count="52">
    <mergeCell ref="A54:H54"/>
    <mergeCell ref="A55:H55"/>
    <mergeCell ref="A49:A51"/>
    <mergeCell ref="B49:D49"/>
    <mergeCell ref="E49:F49"/>
    <mergeCell ref="G49:H49"/>
    <mergeCell ref="B50:D50"/>
    <mergeCell ref="E50:F50"/>
    <mergeCell ref="G50:H50"/>
    <mergeCell ref="B51:D51"/>
    <mergeCell ref="E51:F51"/>
    <mergeCell ref="G51:H51"/>
    <mergeCell ref="A43:H43"/>
    <mergeCell ref="E45:F45"/>
    <mergeCell ref="G45:H45"/>
    <mergeCell ref="A46:A48"/>
    <mergeCell ref="B46:D46"/>
    <mergeCell ref="E46:F46"/>
    <mergeCell ref="G46:H46"/>
    <mergeCell ref="B47:D47"/>
    <mergeCell ref="E47:F47"/>
    <mergeCell ref="G47:H47"/>
    <mergeCell ref="B48:D48"/>
    <mergeCell ref="E48:F48"/>
    <mergeCell ref="G48:H48"/>
    <mergeCell ref="A35:A37"/>
    <mergeCell ref="B35:D35"/>
    <mergeCell ref="B36:D36"/>
    <mergeCell ref="B37:D37"/>
    <mergeCell ref="A38:A39"/>
    <mergeCell ref="B38:D38"/>
    <mergeCell ref="B39:D39"/>
    <mergeCell ref="A29:A31"/>
    <mergeCell ref="B29:D29"/>
    <mergeCell ref="B30:D30"/>
    <mergeCell ref="B31:D31"/>
    <mergeCell ref="A32:A34"/>
    <mergeCell ref="B32:D32"/>
    <mergeCell ref="B33:D33"/>
    <mergeCell ref="B34:D34"/>
    <mergeCell ref="G1:H1"/>
    <mergeCell ref="A5:H5"/>
    <mergeCell ref="A23:H23"/>
    <mergeCell ref="A26:D28"/>
    <mergeCell ref="E26:F26"/>
    <mergeCell ref="G26:H26"/>
    <mergeCell ref="A7:H7"/>
    <mergeCell ref="A9:H9"/>
    <mergeCell ref="B11:H12"/>
    <mergeCell ref="B13:H14"/>
    <mergeCell ref="A17:H18"/>
    <mergeCell ref="A21:H21"/>
  </mergeCells>
  <conditionalFormatting sqref="A5 I5:XFD1048576 A15:H15 C16:H16 A16:A17 A19:H20 A22:H22 A23 A24:H25 E26:H39 A41:H42 A43 A44:H44 A45:E45 G45:G51 E46:E51">
    <cfRule type="cellIs" dxfId="24" priority="13" operator="equal">
      <formula>"Observações"</formula>
    </cfRule>
    <cfRule type="cellIs" dxfId="23" priority="14" operator="equal">
      <formula>"Observação"</formula>
    </cfRule>
    <cfRule type="cellIs" dxfId="22" priority="15" operator="lessThan">
      <formula>0</formula>
    </cfRule>
  </conditionalFormatting>
  <conditionalFormatting sqref="A21">
    <cfRule type="cellIs" dxfId="21" priority="1" operator="equal">
      <formula>"Observações"</formula>
    </cfRule>
    <cfRule type="cellIs" dxfId="20" priority="2" operator="equal">
      <formula>"Observação"</formula>
    </cfRule>
    <cfRule type="cellIs" dxfId="19" priority="3" operator="lessThan">
      <formula>0</formula>
    </cfRule>
  </conditionalFormatting>
  <conditionalFormatting sqref="A46:B51">
    <cfRule type="cellIs" dxfId="18" priority="7" operator="equal">
      <formula>"Observações"</formula>
    </cfRule>
    <cfRule type="cellIs" dxfId="17" priority="8" operator="equal">
      <formula>"Observação"</formula>
    </cfRule>
    <cfRule type="cellIs" dxfId="16" priority="9" operator="lessThan">
      <formula>0</formula>
    </cfRule>
  </conditionalFormatting>
  <conditionalFormatting sqref="A6:H6 A7 A8:H8 A9 A10:H10 A11:B11 A12:A14 A13:B13 A26 E26 G26 A29:B39">
    <cfRule type="cellIs" dxfId="15" priority="10" operator="equal">
      <formula>"Observações"</formula>
    </cfRule>
    <cfRule type="cellIs" dxfId="14" priority="11" operator="equal">
      <formula>"Observação"</formula>
    </cfRule>
    <cfRule type="cellIs" dxfId="13" priority="12" operator="lessThan">
      <formula>0</formula>
    </cfRule>
  </conditionalFormatting>
  <conditionalFormatting sqref="A52:H1048576">
    <cfRule type="cellIs" dxfId="12" priority="4" operator="equal">
      <formula>"Observações"</formula>
    </cfRule>
    <cfRule type="cellIs" dxfId="11" priority="5" operator="equal">
      <formula>"Observação"</formula>
    </cfRule>
    <cfRule type="cellIs" dxfId="10" priority="6" operator="lessThan">
      <formula>0</formula>
    </cfRule>
  </conditionalFormatting>
  <hyperlinks>
    <hyperlink ref="J1" location="MENU!B19" display="MENU" xr:uid="{27B16DA9-16A0-49F6-87F0-CA465DB8C29E}"/>
  </hyperlinks>
  <pageMargins left="0.511811024" right="0.511811024" top="0.78740157499999996" bottom="0.78740157499999996" header="0.31496062000000002" footer="0.31496062000000002"/>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A849F-EC71-4AF8-9A31-DBBC57BF5E22}">
  <sheetPr codeName="Planilha14">
    <pageSetUpPr fitToPage="1"/>
  </sheetPr>
  <dimension ref="A1:AI144"/>
  <sheetViews>
    <sheetView showGridLines="0" zoomScaleNormal="100" workbookViewId="0"/>
  </sheetViews>
  <sheetFormatPr defaultColWidth="15.625" defaultRowHeight="20.100000000000001" customHeight="1" x14ac:dyDescent="0.25"/>
  <cols>
    <col min="1" max="4" width="20.625" style="437" customWidth="1"/>
    <col min="5" max="5" width="25.625" style="437" customWidth="1"/>
    <col min="6" max="6" width="15.625" style="437"/>
    <col min="7" max="7" width="25.625" style="437" customWidth="1"/>
    <col min="8" max="16384" width="15.625" style="437"/>
  </cols>
  <sheetData>
    <row r="1" spans="1:35" ht="140.1" customHeight="1" x14ac:dyDescent="0.25">
      <c r="A1" s="346"/>
      <c r="B1" s="346"/>
      <c r="C1" s="346"/>
      <c r="D1" s="346"/>
      <c r="E1" s="436"/>
      <c r="G1" s="348" t="s">
        <v>686</v>
      </c>
    </row>
    <row r="2" spans="1:35" ht="5.0999999999999996" customHeight="1" x14ac:dyDescent="0.25"/>
    <row r="3" spans="1:35" ht="5.0999999999999996" customHeight="1" x14ac:dyDescent="0.25">
      <c r="A3" s="346"/>
      <c r="B3" s="346"/>
      <c r="C3" s="346"/>
      <c r="D3" s="346"/>
      <c r="E3" s="346"/>
    </row>
    <row r="5" spans="1:35" s="393" customFormat="1" ht="39.950000000000003" customHeight="1" x14ac:dyDescent="0.25">
      <c r="A5" s="438" t="s">
        <v>719</v>
      </c>
      <c r="B5" s="438"/>
      <c r="C5" s="438"/>
      <c r="D5" s="438"/>
      <c r="E5" s="438"/>
      <c r="F5" s="436"/>
      <c r="G5" s="436"/>
      <c r="H5" s="436"/>
      <c r="I5" s="436"/>
      <c r="J5" s="436"/>
      <c r="K5" s="436"/>
      <c r="L5" s="436"/>
      <c r="M5" s="436"/>
      <c r="N5" s="436"/>
      <c r="O5" s="436"/>
      <c r="P5" s="436"/>
      <c r="Q5" s="436"/>
      <c r="R5" s="436"/>
      <c r="S5" s="436"/>
      <c r="T5" s="436"/>
      <c r="U5" s="436"/>
      <c r="V5" s="436"/>
      <c r="W5" s="436"/>
      <c r="X5" s="436"/>
      <c r="Y5" s="436"/>
      <c r="Z5" s="436"/>
      <c r="AA5" s="436"/>
      <c r="AB5" s="436"/>
      <c r="AC5" s="436"/>
      <c r="AD5" s="436"/>
      <c r="AE5" s="436"/>
      <c r="AF5" s="436"/>
      <c r="AG5" s="436"/>
      <c r="AH5" s="436"/>
      <c r="AI5" s="436"/>
    </row>
    <row r="6" spans="1:35" s="393" customFormat="1" ht="20.100000000000001" customHeight="1" x14ac:dyDescent="0.25">
      <c r="F6" s="436"/>
      <c r="G6" s="436"/>
      <c r="H6" s="436"/>
      <c r="I6" s="436"/>
      <c r="J6" s="436"/>
      <c r="K6" s="436"/>
      <c r="L6" s="436"/>
      <c r="M6" s="436"/>
      <c r="N6" s="436"/>
      <c r="O6" s="436"/>
      <c r="P6" s="436"/>
      <c r="Q6" s="436"/>
      <c r="R6" s="436"/>
      <c r="S6" s="436"/>
      <c r="T6" s="436"/>
      <c r="U6" s="436"/>
      <c r="V6" s="436"/>
      <c r="W6" s="436"/>
      <c r="X6" s="436"/>
      <c r="Y6" s="436"/>
      <c r="Z6" s="436"/>
      <c r="AA6" s="436"/>
      <c r="AB6" s="436"/>
      <c r="AC6" s="436"/>
      <c r="AD6" s="436"/>
      <c r="AE6" s="436"/>
      <c r="AF6" s="436"/>
      <c r="AG6" s="436"/>
      <c r="AH6" s="436"/>
      <c r="AI6" s="436"/>
    </row>
    <row r="7" spans="1:35" s="393" customFormat="1" ht="20.100000000000001" customHeight="1" x14ac:dyDescent="0.25">
      <c r="A7" s="439" t="s">
        <v>720</v>
      </c>
      <c r="B7" s="439"/>
      <c r="C7" s="439"/>
      <c r="D7" s="439"/>
      <c r="E7" s="439"/>
      <c r="F7" s="436"/>
      <c r="G7" s="436"/>
      <c r="H7" s="436"/>
      <c r="I7" s="436"/>
      <c r="J7" s="436"/>
      <c r="K7" s="436">
        <v>0</v>
      </c>
      <c r="L7" s="440" t="e" cm="1">
        <f t="array" ref="L7">_xlfn.IFS(K7&lt;$C$51/2,(($C$51/2)/$C$51)^(1/4),K7&gt;2*$C$51,($C$51*2/$C$51)^(1/4),AND(K7&gt;=$C$51/2,K7&lt;=$C$51*2),(K7/$C$51)^(1/4))</f>
        <v>#DIV/0!</v>
      </c>
      <c r="M7" s="436">
        <v>1</v>
      </c>
      <c r="N7" s="436" t="e">
        <f>L7-1</f>
        <v>#DIV/0!</v>
      </c>
      <c r="O7" s="436"/>
      <c r="P7" s="441" t="e">
        <f>#REF!</f>
        <v>#REF!</v>
      </c>
      <c r="Q7" s="441" t="e">
        <f t="shared" ref="Q7:Q70" si="0">$L$81</f>
        <v>#DIV/0!</v>
      </c>
      <c r="R7" s="436"/>
      <c r="S7" s="436"/>
      <c r="T7" s="436"/>
      <c r="U7" s="436"/>
      <c r="V7" s="436"/>
      <c r="W7" s="436"/>
      <c r="X7" s="436"/>
      <c r="Y7" s="436"/>
      <c r="Z7" s="436"/>
      <c r="AA7" s="436"/>
      <c r="AB7" s="436"/>
      <c r="AC7" s="436"/>
      <c r="AD7" s="436"/>
      <c r="AE7" s="436"/>
      <c r="AF7" s="436"/>
      <c r="AG7" s="436"/>
      <c r="AH7" s="436"/>
      <c r="AI7" s="436"/>
    </row>
    <row r="8" spans="1:35" s="393" customFormat="1" ht="20.100000000000001" customHeight="1" x14ac:dyDescent="0.25">
      <c r="F8" s="436"/>
      <c r="G8" s="436"/>
      <c r="H8" s="436"/>
      <c r="I8" s="436"/>
      <c r="J8" s="436"/>
      <c r="K8" s="436">
        <f>K7+0.5</f>
        <v>0.5</v>
      </c>
      <c r="L8" s="440" t="e" cm="1">
        <f t="array" ref="L8">_xlfn.IFS(K8&lt;$C$51/2,(($C$51/2)/$C$51)^(1/4),K8&gt;2*$C$51,($C$51*2/$C$51)^(1/4),AND(K8&gt;=$C$51/2,K8&lt;=$C$51*2),(K8/$C$51)^(1/4))</f>
        <v>#DIV/0!</v>
      </c>
      <c r="M8" s="436">
        <v>1</v>
      </c>
      <c r="N8" s="436" t="e">
        <f t="shared" ref="N8:N71" si="1">L8-1</f>
        <v>#DIV/0!</v>
      </c>
      <c r="O8" s="436"/>
      <c r="P8" s="441" t="e">
        <f>#REF!</f>
        <v>#REF!</v>
      </c>
      <c r="Q8" s="441" t="e">
        <f t="shared" si="0"/>
        <v>#DIV/0!</v>
      </c>
      <c r="R8" s="436"/>
      <c r="S8" s="436"/>
      <c r="T8" s="436"/>
      <c r="U8" s="436"/>
      <c r="V8" s="436"/>
      <c r="W8" s="436"/>
      <c r="X8" s="436"/>
      <c r="Y8" s="436"/>
      <c r="Z8" s="436"/>
      <c r="AA8" s="436"/>
      <c r="AB8" s="436"/>
      <c r="AC8" s="436"/>
      <c r="AD8" s="436"/>
      <c r="AE8" s="436"/>
      <c r="AF8" s="436"/>
      <c r="AG8" s="436"/>
      <c r="AH8" s="436"/>
      <c r="AI8" s="436"/>
    </row>
    <row r="9" spans="1:35" s="393" customFormat="1" ht="20.100000000000001" customHeight="1" x14ac:dyDescent="0.25">
      <c r="A9" s="337"/>
      <c r="B9" s="337"/>
      <c r="F9" s="436"/>
      <c r="G9" s="436"/>
      <c r="H9" s="436"/>
      <c r="I9" s="436"/>
      <c r="J9" s="436"/>
      <c r="K9" s="436">
        <f t="shared" ref="K9:K70" si="2">K8+0.5</f>
        <v>1</v>
      </c>
      <c r="L9" s="440" t="e" cm="1">
        <f t="array" ref="L9">_xlfn.IFS(K9&lt;$C$51/2,(($C$51/2)/$C$51)^(1/4),K9&gt;2*$C$51,($C$51*2/$C$51)^(1/4),AND(K9&gt;=$C$51/2,K9&lt;=$C$51*2),(K9/$C$51)^(1/4))</f>
        <v>#DIV/0!</v>
      </c>
      <c r="M9" s="436">
        <v>1</v>
      </c>
      <c r="N9" s="436" t="e">
        <f t="shared" si="1"/>
        <v>#DIV/0!</v>
      </c>
      <c r="O9" s="436"/>
      <c r="P9" s="441" t="e">
        <f>#REF!</f>
        <v>#REF!</v>
      </c>
      <c r="Q9" s="441" t="e">
        <f t="shared" si="0"/>
        <v>#DIV/0!</v>
      </c>
      <c r="R9" s="436"/>
      <c r="S9" s="436"/>
      <c r="T9" s="436"/>
      <c r="U9" s="436"/>
      <c r="V9" s="436"/>
      <c r="W9" s="436"/>
      <c r="X9" s="436"/>
      <c r="Y9" s="436"/>
      <c r="Z9" s="436"/>
      <c r="AA9" s="436"/>
      <c r="AB9" s="436"/>
      <c r="AC9" s="436"/>
      <c r="AD9" s="436"/>
      <c r="AE9" s="436"/>
      <c r="AF9" s="436"/>
      <c r="AG9" s="436"/>
      <c r="AH9" s="436"/>
      <c r="AI9" s="436"/>
    </row>
    <row r="10" spans="1:35" s="393" customFormat="1" ht="20.100000000000001" customHeight="1" x14ac:dyDescent="0.25">
      <c r="F10" s="436"/>
      <c r="G10" s="436"/>
      <c r="H10" s="436"/>
      <c r="I10" s="436"/>
      <c r="J10" s="436"/>
      <c r="K10" s="436">
        <f t="shared" si="2"/>
        <v>1.5</v>
      </c>
      <c r="L10" s="440" t="e" cm="1">
        <f t="array" ref="L10">_xlfn.IFS(K10&lt;$C$51/2,(($C$51/2)/$C$51)^(1/4),K10&gt;2*$C$51,($C$51*2/$C$51)^(1/4),AND(K10&gt;=$C$51/2,K10&lt;=$C$51*2),(K10/$C$51)^(1/4))</f>
        <v>#DIV/0!</v>
      </c>
      <c r="M10" s="436">
        <v>1</v>
      </c>
      <c r="N10" s="436" t="e">
        <f t="shared" si="1"/>
        <v>#DIV/0!</v>
      </c>
      <c r="O10" s="436"/>
      <c r="P10" s="441" t="e">
        <f>#REF!</f>
        <v>#REF!</v>
      </c>
      <c r="Q10" s="441" t="e">
        <f t="shared" si="0"/>
        <v>#DIV/0!</v>
      </c>
      <c r="R10" s="436"/>
      <c r="S10" s="436"/>
      <c r="T10" s="436"/>
      <c r="U10" s="436"/>
      <c r="V10" s="436"/>
      <c r="W10" s="436"/>
      <c r="X10" s="436"/>
      <c r="Y10" s="436"/>
      <c r="Z10" s="436"/>
      <c r="AA10" s="436"/>
      <c r="AB10" s="436"/>
      <c r="AC10" s="436"/>
      <c r="AD10" s="436"/>
      <c r="AE10" s="436"/>
      <c r="AF10" s="436"/>
      <c r="AG10" s="436"/>
      <c r="AH10" s="436"/>
      <c r="AI10" s="436"/>
    </row>
    <row r="11" spans="1:35" s="393" customFormat="1" ht="20.100000000000001" customHeight="1" x14ac:dyDescent="0.25">
      <c r="A11" s="393" t="s">
        <v>721</v>
      </c>
      <c r="B11" s="432" t="s">
        <v>722</v>
      </c>
      <c r="C11" s="432"/>
      <c r="D11" s="432"/>
      <c r="E11" s="432"/>
      <c r="F11" s="436"/>
      <c r="G11" s="436"/>
      <c r="H11" s="436"/>
      <c r="I11" s="436"/>
      <c r="J11" s="436"/>
      <c r="K11" s="436">
        <f t="shared" si="2"/>
        <v>2</v>
      </c>
      <c r="L11" s="440" t="e" cm="1">
        <f t="array" ref="L11">_xlfn.IFS(K11&lt;$C$51/2,(($C$51/2)/$C$51)^(1/4),K11&gt;2*$C$51,($C$51*2/$C$51)^(1/4),AND(K11&gt;=$C$51/2,K11&lt;=$C$51*2),(K11/$C$51)^(1/4))</f>
        <v>#DIV/0!</v>
      </c>
      <c r="M11" s="436">
        <v>1</v>
      </c>
      <c r="N11" s="436" t="e">
        <f t="shared" si="1"/>
        <v>#DIV/0!</v>
      </c>
      <c r="O11" s="436"/>
      <c r="P11" s="441" t="e">
        <f>#REF!</f>
        <v>#REF!</v>
      </c>
      <c r="Q11" s="441" t="e">
        <f t="shared" si="0"/>
        <v>#DIV/0!</v>
      </c>
      <c r="R11" s="436"/>
      <c r="S11" s="436"/>
      <c r="T11" s="436"/>
      <c r="U11" s="436"/>
      <c r="V11" s="436"/>
      <c r="W11" s="436"/>
      <c r="X11" s="436"/>
      <c r="Y11" s="436"/>
      <c r="Z11" s="436"/>
      <c r="AA11" s="436"/>
      <c r="AB11" s="436"/>
      <c r="AC11" s="436"/>
      <c r="AD11" s="436"/>
      <c r="AE11" s="436"/>
      <c r="AF11" s="436"/>
      <c r="AG11" s="436"/>
      <c r="AH11" s="436"/>
      <c r="AI11" s="436"/>
    </row>
    <row r="12" spans="1:35" s="393" customFormat="1" ht="20.100000000000001" customHeight="1" x14ac:dyDescent="0.25">
      <c r="A12" s="393" t="s">
        <v>723</v>
      </c>
      <c r="B12" s="432" t="s">
        <v>724</v>
      </c>
      <c r="C12" s="432"/>
      <c r="D12" s="432"/>
      <c r="E12" s="432"/>
      <c r="F12" s="436"/>
      <c r="G12" s="436"/>
      <c r="H12" s="436"/>
      <c r="I12" s="436"/>
      <c r="J12" s="436"/>
      <c r="K12" s="436">
        <f t="shared" si="2"/>
        <v>2.5</v>
      </c>
      <c r="L12" s="440" t="e" cm="1">
        <f t="array" ref="L12">_xlfn.IFS(K12&lt;$C$51/2,(($C$51/2)/$C$51)^(1/4),K12&gt;2*$C$51,($C$51*2/$C$51)^(1/4),AND(K12&gt;=$C$51/2,K12&lt;=$C$51*2),(K12/$C$51)^(1/4))</f>
        <v>#DIV/0!</v>
      </c>
      <c r="M12" s="436">
        <v>1</v>
      </c>
      <c r="N12" s="436" t="e">
        <f t="shared" si="1"/>
        <v>#DIV/0!</v>
      </c>
      <c r="O12" s="436"/>
      <c r="P12" s="441" t="e">
        <f>#REF!</f>
        <v>#REF!</v>
      </c>
      <c r="Q12" s="441" t="e">
        <f t="shared" si="0"/>
        <v>#DIV/0!</v>
      </c>
      <c r="R12" s="436"/>
      <c r="S12" s="436"/>
      <c r="T12" s="436"/>
      <c r="U12" s="436"/>
      <c r="V12" s="436"/>
      <c r="W12" s="436"/>
      <c r="X12" s="436"/>
      <c r="Y12" s="436"/>
      <c r="Z12" s="436"/>
      <c r="AA12" s="436"/>
      <c r="AB12" s="436"/>
      <c r="AC12" s="436"/>
      <c r="AD12" s="436"/>
      <c r="AE12" s="436"/>
      <c r="AF12" s="436"/>
      <c r="AG12" s="436"/>
      <c r="AH12" s="436"/>
      <c r="AI12" s="436"/>
    </row>
    <row r="13" spans="1:35" s="393" customFormat="1" ht="20.100000000000001" customHeight="1" x14ac:dyDescent="0.25">
      <c r="A13" s="393" t="s">
        <v>725</v>
      </c>
      <c r="B13" s="432" t="s">
        <v>726</v>
      </c>
      <c r="C13" s="432"/>
      <c r="D13" s="432"/>
      <c r="E13" s="432"/>
      <c r="F13" s="436"/>
      <c r="G13" s="436"/>
      <c r="H13" s="436"/>
      <c r="I13" s="436"/>
      <c r="J13" s="436"/>
      <c r="K13" s="436">
        <f t="shared" si="2"/>
        <v>3</v>
      </c>
      <c r="L13" s="440" t="e" cm="1">
        <f t="array" ref="L13">_xlfn.IFS(K13&lt;$C$51/2,(($C$51/2)/$C$51)^(1/4),K13&gt;2*$C$51,($C$51*2/$C$51)^(1/4),AND(K13&gt;=$C$51/2,K13&lt;=$C$51*2),(K13/$C$51)^(1/4))</f>
        <v>#DIV/0!</v>
      </c>
      <c r="M13" s="436">
        <v>1</v>
      </c>
      <c r="N13" s="436" t="e">
        <f t="shared" si="1"/>
        <v>#DIV/0!</v>
      </c>
      <c r="O13" s="436"/>
      <c r="P13" s="441" t="e">
        <f>#REF!</f>
        <v>#REF!</v>
      </c>
      <c r="Q13" s="441" t="e">
        <f t="shared" si="0"/>
        <v>#DIV/0!</v>
      </c>
      <c r="R13" s="436"/>
      <c r="S13" s="436"/>
      <c r="T13" s="436"/>
      <c r="U13" s="436"/>
      <c r="V13" s="436"/>
      <c r="W13" s="436"/>
      <c r="X13" s="436"/>
      <c r="Y13" s="436"/>
      <c r="Z13" s="436"/>
      <c r="AA13" s="436"/>
      <c r="AB13" s="436"/>
      <c r="AC13" s="436"/>
      <c r="AD13" s="436"/>
      <c r="AE13" s="436"/>
      <c r="AF13" s="436"/>
      <c r="AG13" s="436"/>
      <c r="AH13" s="436"/>
      <c r="AI13" s="436"/>
    </row>
    <row r="14" spans="1:35" s="393" customFormat="1" ht="20.100000000000001" customHeight="1" x14ac:dyDescent="0.25">
      <c r="F14" s="436"/>
      <c r="G14" s="436"/>
      <c r="H14" s="436"/>
      <c r="I14" s="436"/>
      <c r="J14" s="436"/>
      <c r="K14" s="436">
        <f t="shared" si="2"/>
        <v>3.5</v>
      </c>
      <c r="L14" s="440" t="e" cm="1">
        <f t="array" ref="L14">_xlfn.IFS(K14&lt;$C$51/2,(($C$51/2)/$C$51)^(1/4),K14&gt;2*$C$51,($C$51*2/$C$51)^(1/4),AND(K14&gt;=$C$51/2,K14&lt;=$C$51*2),(K14/$C$51)^(1/4))</f>
        <v>#DIV/0!</v>
      </c>
      <c r="M14" s="436">
        <v>1</v>
      </c>
      <c r="N14" s="436" t="e">
        <f t="shared" si="1"/>
        <v>#DIV/0!</v>
      </c>
      <c r="O14" s="436"/>
      <c r="P14" s="441" t="e">
        <f>#REF!</f>
        <v>#REF!</v>
      </c>
      <c r="Q14" s="441" t="e">
        <f t="shared" si="0"/>
        <v>#DIV/0!</v>
      </c>
      <c r="R14" s="436"/>
      <c r="S14" s="436"/>
      <c r="T14" s="436"/>
      <c r="U14" s="436"/>
      <c r="V14" s="436"/>
      <c r="W14" s="436"/>
      <c r="X14" s="436"/>
      <c r="Y14" s="436"/>
      <c r="Z14" s="436"/>
      <c r="AA14" s="436"/>
      <c r="AB14" s="436"/>
      <c r="AC14" s="436"/>
      <c r="AD14" s="436"/>
      <c r="AE14" s="436"/>
      <c r="AF14" s="436"/>
      <c r="AG14" s="436"/>
      <c r="AH14" s="436"/>
      <c r="AI14" s="436"/>
    </row>
    <row r="15" spans="1:35" s="393" customFormat="1" ht="20.100000000000001" customHeight="1" x14ac:dyDescent="0.25">
      <c r="A15" s="442" t="s">
        <v>311</v>
      </c>
      <c r="B15" s="120">
        <v>18</v>
      </c>
      <c r="D15" s="442" t="s">
        <v>727</v>
      </c>
      <c r="E15" s="443">
        <f>B17</f>
        <v>1.1066819197003217</v>
      </c>
      <c r="F15" s="436"/>
      <c r="G15" s="436"/>
      <c r="H15" s="436"/>
      <c r="I15" s="436"/>
      <c r="J15" s="436"/>
      <c r="K15" s="436">
        <f t="shared" si="2"/>
        <v>4</v>
      </c>
      <c r="L15" s="440" t="e" cm="1">
        <f t="array" ref="L15">_xlfn.IFS(K15&lt;$C$51/2,(($C$51/2)/$C$51)^(1/4),K15&gt;2*$C$51,($C$51*2/$C$51)^(1/4),AND(K15&gt;=$C$51/2,K15&lt;=$C$51*2),(K15/$C$51)^(1/4))</f>
        <v>#DIV/0!</v>
      </c>
      <c r="M15" s="436">
        <v>1</v>
      </c>
      <c r="N15" s="436" t="e">
        <f t="shared" si="1"/>
        <v>#DIV/0!</v>
      </c>
      <c r="O15" s="436"/>
      <c r="P15" s="441" t="e">
        <f>#REF!</f>
        <v>#REF!</v>
      </c>
      <c r="Q15" s="441" t="e">
        <f t="shared" si="0"/>
        <v>#DIV/0!</v>
      </c>
      <c r="R15" s="436"/>
      <c r="S15" s="436"/>
      <c r="T15" s="436"/>
      <c r="U15" s="436"/>
      <c r="V15" s="436"/>
      <c r="W15" s="436"/>
      <c r="X15" s="436"/>
      <c r="Y15" s="436"/>
      <c r="Z15" s="436"/>
      <c r="AA15" s="436"/>
      <c r="AB15" s="436"/>
      <c r="AC15" s="436"/>
      <c r="AD15" s="436"/>
      <c r="AE15" s="436"/>
      <c r="AF15" s="436"/>
      <c r="AG15" s="436"/>
      <c r="AH15" s="436"/>
      <c r="AI15" s="436"/>
    </row>
    <row r="16" spans="1:35" s="393" customFormat="1" ht="20.100000000000001" customHeight="1" x14ac:dyDescent="0.25">
      <c r="A16" s="442" t="s">
        <v>728</v>
      </c>
      <c r="B16" s="120">
        <v>12</v>
      </c>
      <c r="F16" s="436"/>
      <c r="G16" s="436"/>
      <c r="H16" s="436"/>
      <c r="I16" s="436"/>
      <c r="J16" s="436"/>
      <c r="K16" s="436">
        <f t="shared" si="2"/>
        <v>4.5</v>
      </c>
      <c r="L16" s="440" t="e" cm="1">
        <f t="array" ref="L16">_xlfn.IFS(K16&lt;$C$51/2,(($C$51/2)/$C$51)^(1/4),K16&gt;2*$C$51,($C$51*2/$C$51)^(1/4),AND(K16&gt;=$C$51/2,K16&lt;=$C$51*2),(K16/$C$51)^(1/4))</f>
        <v>#DIV/0!</v>
      </c>
      <c r="M16" s="436">
        <v>1</v>
      </c>
      <c r="N16" s="436" t="e">
        <f t="shared" si="1"/>
        <v>#DIV/0!</v>
      </c>
      <c r="O16" s="436"/>
      <c r="P16" s="441" t="e">
        <f>#REF!</f>
        <v>#REF!</v>
      </c>
      <c r="Q16" s="441" t="e">
        <f t="shared" si="0"/>
        <v>#DIV/0!</v>
      </c>
      <c r="R16" s="436"/>
      <c r="S16" s="436"/>
      <c r="T16" s="436"/>
      <c r="U16" s="436"/>
      <c r="V16" s="436"/>
      <c r="W16" s="436"/>
      <c r="X16" s="436"/>
      <c r="Y16" s="436"/>
      <c r="Z16" s="436"/>
      <c r="AA16" s="436"/>
      <c r="AB16" s="436"/>
      <c r="AC16" s="436"/>
      <c r="AD16" s="436"/>
      <c r="AE16" s="436"/>
      <c r="AF16" s="436"/>
      <c r="AG16" s="436"/>
      <c r="AH16" s="436"/>
      <c r="AI16" s="436"/>
    </row>
    <row r="17" spans="1:35" s="393" customFormat="1" ht="20.100000000000001" customHeight="1" x14ac:dyDescent="0.25">
      <c r="A17" s="444" t="s">
        <v>729</v>
      </c>
      <c r="B17" s="445" cm="1">
        <f t="array" ref="B17">_xlfn.IFS(B15&lt;(1/2*B16),(1/2)^(1/4),AND(B15&gt;=(1/2*B16),B15&lt;=(2*B16)),(B15/B16)^(1/4),B15&gt;(2*B16),2^(1/4))</f>
        <v>1.1066819197003217</v>
      </c>
      <c r="D17" s="442" t="s">
        <v>730</v>
      </c>
      <c r="E17" s="121">
        <f>B17-1</f>
        <v>0.1066819197003217</v>
      </c>
      <c r="F17" s="436"/>
      <c r="G17" s="436"/>
      <c r="H17" s="436"/>
      <c r="I17" s="436"/>
      <c r="J17" s="436"/>
      <c r="K17" s="436">
        <f t="shared" si="2"/>
        <v>5</v>
      </c>
      <c r="L17" s="440" t="e" cm="1">
        <f t="array" ref="L17">_xlfn.IFS(K17&lt;$C$51/2,(($C$51/2)/$C$51)^(1/4),K17&gt;2*$C$51,($C$51*2/$C$51)^(1/4),AND(K17&gt;=$C$51/2,K17&lt;=$C$51*2),(K17/$C$51)^(1/4))</f>
        <v>#DIV/0!</v>
      </c>
      <c r="M17" s="436">
        <v>1</v>
      </c>
      <c r="N17" s="436" t="e">
        <f t="shared" si="1"/>
        <v>#DIV/0!</v>
      </c>
      <c r="O17" s="436"/>
      <c r="P17" s="441" t="e">
        <f>#REF!</f>
        <v>#REF!</v>
      </c>
      <c r="Q17" s="441" t="e">
        <f t="shared" si="0"/>
        <v>#DIV/0!</v>
      </c>
      <c r="R17" s="436"/>
      <c r="S17" s="436"/>
      <c r="T17" s="436"/>
      <c r="U17" s="436"/>
      <c r="V17" s="436"/>
      <c r="W17" s="436"/>
      <c r="X17" s="436"/>
      <c r="Y17" s="436"/>
      <c r="Z17" s="436"/>
      <c r="AA17" s="436"/>
      <c r="AB17" s="436"/>
      <c r="AC17" s="436"/>
      <c r="AD17" s="436"/>
      <c r="AE17" s="436"/>
      <c r="AF17" s="436"/>
      <c r="AG17" s="436"/>
      <c r="AH17" s="436"/>
      <c r="AI17" s="436"/>
    </row>
    <row r="18" spans="1:35" s="393" customFormat="1" ht="20.100000000000001" customHeight="1" x14ac:dyDescent="0.25">
      <c r="D18" s="446" t="str" cm="1">
        <f t="array" ref="D18">_xlfn.IFS(E17&lt;0,"houve desvalorização",E17&gt;0,"houve valorização",E17=0,"não houve alteração")</f>
        <v>houve valorização</v>
      </c>
      <c r="E18" s="446"/>
      <c r="F18" s="436"/>
      <c r="G18" s="436"/>
      <c r="H18" s="436"/>
      <c r="I18" s="436"/>
      <c r="J18" s="436"/>
      <c r="K18" s="436">
        <f t="shared" si="2"/>
        <v>5.5</v>
      </c>
      <c r="L18" s="440" t="e" cm="1">
        <f t="array" ref="L18">_xlfn.IFS(K18&lt;$C$51/2,(($C$51/2)/$C$51)^(1/4),K18&gt;2*$C$51,($C$51*2/$C$51)^(1/4),AND(K18&gt;=$C$51/2,K18&lt;=$C$51*2),(K18/$C$51)^(1/4))</f>
        <v>#DIV/0!</v>
      </c>
      <c r="M18" s="436">
        <v>1</v>
      </c>
      <c r="N18" s="436" t="e">
        <f t="shared" si="1"/>
        <v>#DIV/0!</v>
      </c>
      <c r="O18" s="436"/>
      <c r="P18" s="441" t="e">
        <f>#REF!</f>
        <v>#REF!</v>
      </c>
      <c r="Q18" s="441" t="e">
        <f t="shared" si="0"/>
        <v>#DIV/0!</v>
      </c>
      <c r="R18" s="436"/>
      <c r="S18" s="436"/>
      <c r="T18" s="436"/>
      <c r="U18" s="436"/>
      <c r="V18" s="436"/>
      <c r="W18" s="436"/>
      <c r="X18" s="436"/>
      <c r="Y18" s="436"/>
      <c r="Z18" s="436"/>
      <c r="AA18" s="436"/>
      <c r="AB18" s="436"/>
      <c r="AC18" s="436"/>
      <c r="AD18" s="436"/>
      <c r="AE18" s="436"/>
      <c r="AF18" s="436"/>
      <c r="AG18" s="436"/>
      <c r="AH18" s="436"/>
      <c r="AI18" s="436"/>
    </row>
    <row r="19" spans="1:35" s="393" customFormat="1" ht="20.100000000000001" customHeight="1" x14ac:dyDescent="0.25">
      <c r="D19" s="447"/>
      <c r="E19" s="447"/>
      <c r="F19" s="436"/>
      <c r="G19" s="436"/>
      <c r="H19" s="436"/>
      <c r="I19" s="436"/>
      <c r="J19" s="436"/>
      <c r="K19" s="436">
        <f t="shared" si="2"/>
        <v>6</v>
      </c>
      <c r="L19" s="440" t="e" cm="1">
        <f t="array" ref="L19">_xlfn.IFS(K19&lt;$C$51/2,(($C$51/2)/$C$51)^(1/4),K19&gt;2*$C$51,($C$51*2/$C$51)^(1/4),AND(K19&gt;=$C$51/2,K19&lt;=$C$51*2),(K19/$C$51)^(1/4))</f>
        <v>#DIV/0!</v>
      </c>
      <c r="M19" s="436">
        <v>1</v>
      </c>
      <c r="N19" s="436" t="e">
        <f t="shared" si="1"/>
        <v>#DIV/0!</v>
      </c>
      <c r="O19" s="436"/>
      <c r="P19" s="441" t="e">
        <f>#REF!</f>
        <v>#REF!</v>
      </c>
      <c r="Q19" s="441" t="e">
        <f t="shared" si="0"/>
        <v>#DIV/0!</v>
      </c>
      <c r="R19" s="436"/>
      <c r="S19" s="436"/>
      <c r="T19" s="436"/>
      <c r="U19" s="436"/>
      <c r="V19" s="436"/>
      <c r="W19" s="436"/>
      <c r="X19" s="436"/>
      <c r="Y19" s="436"/>
      <c r="Z19" s="436"/>
      <c r="AA19" s="436"/>
      <c r="AB19" s="436"/>
      <c r="AC19" s="436"/>
      <c r="AD19" s="436"/>
      <c r="AE19" s="436"/>
      <c r="AF19" s="436"/>
      <c r="AG19" s="436"/>
      <c r="AH19" s="436"/>
      <c r="AI19" s="436"/>
    </row>
    <row r="20" spans="1:35" s="393" customFormat="1" ht="20.100000000000001" customHeight="1" x14ac:dyDescent="0.25">
      <c r="A20" s="448" t="s">
        <v>619</v>
      </c>
      <c r="B20" s="448"/>
      <c r="C20" s="448"/>
      <c r="D20" s="448"/>
      <c r="E20" s="448"/>
      <c r="F20" s="436"/>
      <c r="G20" s="436"/>
      <c r="H20" s="436"/>
      <c r="I20" s="436"/>
      <c r="J20" s="436"/>
      <c r="K20" s="436">
        <f t="shared" si="2"/>
        <v>6.5</v>
      </c>
      <c r="L20" s="440" t="e" cm="1">
        <f t="array" ref="L20">_xlfn.IFS(K20&lt;$C$51/2,(($C$51/2)/$C$51)^(1/4),K20&gt;2*$C$51,($C$51*2/$C$51)^(1/4),AND(K20&gt;=$C$51/2,K20&lt;=$C$51*2),(K20/$C$51)^(1/4))</f>
        <v>#DIV/0!</v>
      </c>
      <c r="M20" s="436">
        <v>1</v>
      </c>
      <c r="N20" s="436" t="e">
        <f t="shared" si="1"/>
        <v>#DIV/0!</v>
      </c>
      <c r="O20" s="436"/>
      <c r="P20" s="441" t="e">
        <f>#REF!</f>
        <v>#REF!</v>
      </c>
      <c r="Q20" s="441" t="e">
        <f t="shared" si="0"/>
        <v>#DIV/0!</v>
      </c>
      <c r="R20" s="436"/>
      <c r="S20" s="436"/>
      <c r="T20" s="436"/>
      <c r="U20" s="436"/>
      <c r="V20" s="436"/>
      <c r="W20" s="436"/>
      <c r="X20" s="436"/>
      <c r="Y20" s="436"/>
      <c r="Z20" s="436"/>
      <c r="AA20" s="436"/>
      <c r="AB20" s="436"/>
      <c r="AC20" s="436"/>
      <c r="AD20" s="436"/>
      <c r="AE20" s="436"/>
      <c r="AF20" s="436"/>
      <c r="AG20" s="436"/>
      <c r="AH20" s="436"/>
      <c r="AI20" s="436"/>
    </row>
    <row r="21" spans="1:35" s="393" customFormat="1" ht="20.100000000000001" customHeight="1" x14ac:dyDescent="0.25">
      <c r="A21" s="449"/>
      <c r="B21" s="450"/>
      <c r="C21" s="450"/>
      <c r="D21" s="450" t="s">
        <v>3</v>
      </c>
      <c r="E21" s="450" t="s">
        <v>53</v>
      </c>
      <c r="F21" s="436"/>
      <c r="G21" s="436"/>
      <c r="H21" s="436"/>
      <c r="I21" s="436"/>
      <c r="J21" s="436"/>
      <c r="K21" s="436">
        <f t="shared" si="2"/>
        <v>7</v>
      </c>
      <c r="L21" s="440" t="e" cm="1">
        <f t="array" ref="L21">_xlfn.IFS(K21&lt;$C$51/2,(($C$51/2)/$C$51)^(1/4),K21&gt;2*$C$51,($C$51*2/$C$51)^(1/4),AND(K21&gt;=$C$51/2,K21&lt;=$C$51*2),(K21/$C$51)^(1/4))</f>
        <v>#DIV/0!</v>
      </c>
      <c r="M21" s="436">
        <v>1</v>
      </c>
      <c r="N21" s="436" t="e">
        <f t="shared" si="1"/>
        <v>#DIV/0!</v>
      </c>
      <c r="O21" s="436"/>
      <c r="P21" s="441" t="e">
        <f>#REF!</f>
        <v>#REF!</v>
      </c>
      <c r="Q21" s="441" t="e">
        <f t="shared" si="0"/>
        <v>#DIV/0!</v>
      </c>
      <c r="R21" s="436"/>
      <c r="S21" s="436"/>
      <c r="T21" s="436"/>
      <c r="U21" s="436"/>
      <c r="V21" s="436"/>
      <c r="W21" s="436"/>
      <c r="X21" s="436"/>
      <c r="Y21" s="436"/>
      <c r="Z21" s="436"/>
      <c r="AA21" s="436"/>
      <c r="AB21" s="436"/>
      <c r="AC21" s="436"/>
      <c r="AD21" s="436"/>
      <c r="AE21" s="436"/>
      <c r="AF21" s="436"/>
      <c r="AG21" s="436"/>
      <c r="AH21" s="436"/>
      <c r="AI21" s="436"/>
    </row>
    <row r="22" spans="1:35" s="393" customFormat="1" ht="20.100000000000001" customHeight="1" x14ac:dyDescent="0.25">
      <c r="A22" s="451" t="s">
        <v>620</v>
      </c>
      <c r="B22" s="451"/>
      <c r="C22" s="451"/>
      <c r="D22" s="452">
        <v>1</v>
      </c>
      <c r="E22" s="453">
        <v>255</v>
      </c>
      <c r="F22" s="436"/>
      <c r="G22" s="436"/>
      <c r="H22" s="436"/>
      <c r="I22" s="436"/>
      <c r="J22" s="436"/>
      <c r="K22" s="436">
        <f t="shared" si="2"/>
        <v>7.5</v>
      </c>
      <c r="L22" s="440" t="e" cm="1">
        <f t="array" ref="L22">_xlfn.IFS(K22&lt;$C$51/2,(($C$51/2)/$C$51)^(1/4),K22&gt;2*$C$51,($C$51*2/$C$51)^(1/4),AND(K22&gt;=$C$51/2,K22&lt;=$C$51*2),(K22/$C$51)^(1/4))</f>
        <v>#DIV/0!</v>
      </c>
      <c r="M22" s="436">
        <v>1</v>
      </c>
      <c r="N22" s="436" t="e">
        <f t="shared" si="1"/>
        <v>#DIV/0!</v>
      </c>
      <c r="O22" s="436"/>
      <c r="P22" s="441" t="e">
        <f>#REF!</f>
        <v>#REF!</v>
      </c>
      <c r="Q22" s="441" t="e">
        <f t="shared" si="0"/>
        <v>#DIV/0!</v>
      </c>
      <c r="R22" s="436"/>
      <c r="S22" s="436"/>
      <c r="T22" s="436"/>
      <c r="U22" s="436"/>
      <c r="V22" s="436"/>
      <c r="W22" s="436"/>
      <c r="X22" s="436"/>
      <c r="Y22" s="436"/>
      <c r="Z22" s="436"/>
      <c r="AA22" s="436"/>
      <c r="AB22" s="436"/>
      <c r="AC22" s="436"/>
      <c r="AD22" s="436"/>
      <c r="AE22" s="436"/>
      <c r="AF22" s="436"/>
      <c r="AG22" s="436"/>
      <c r="AH22" s="436"/>
      <c r="AI22" s="436"/>
    </row>
    <row r="23" spans="1:35" s="393" customFormat="1" ht="20.100000000000001" customHeight="1" x14ac:dyDescent="0.25">
      <c r="A23" s="454" t="s">
        <v>731</v>
      </c>
      <c r="B23" s="454"/>
      <c r="C23" s="454"/>
      <c r="D23" s="455">
        <f>E15</f>
        <v>1.1066819197003217</v>
      </c>
      <c r="E23" s="456">
        <f>(E22/D22)*D23</f>
        <v>282.20388952358201</v>
      </c>
      <c r="F23" s="436"/>
      <c r="G23" s="436"/>
      <c r="H23" s="436"/>
      <c r="I23" s="436"/>
      <c r="J23" s="436"/>
      <c r="K23" s="436">
        <f t="shared" si="2"/>
        <v>8</v>
      </c>
      <c r="L23" s="440" t="e" cm="1">
        <f t="array" ref="L23">_xlfn.IFS(K23&lt;$C$51/2,(($C$51/2)/$C$51)^(1/4),K23&gt;2*$C$51,($C$51*2/$C$51)^(1/4),AND(K23&gt;=$C$51/2,K23&lt;=$C$51*2),(K23/$C$51)^(1/4))</f>
        <v>#DIV/0!</v>
      </c>
      <c r="M23" s="436">
        <v>1</v>
      </c>
      <c r="N23" s="436" t="e">
        <f t="shared" si="1"/>
        <v>#DIV/0!</v>
      </c>
      <c r="O23" s="436"/>
      <c r="P23" s="441" t="e">
        <f>#REF!</f>
        <v>#REF!</v>
      </c>
      <c r="Q23" s="441" t="e">
        <f t="shared" si="0"/>
        <v>#DIV/0!</v>
      </c>
      <c r="R23" s="436"/>
      <c r="S23" s="436"/>
      <c r="T23" s="436"/>
      <c r="U23" s="436"/>
      <c r="V23" s="436"/>
      <c r="W23" s="436"/>
      <c r="X23" s="436"/>
      <c r="Y23" s="436"/>
      <c r="Z23" s="436"/>
      <c r="AA23" s="436"/>
      <c r="AB23" s="436"/>
      <c r="AC23" s="436"/>
      <c r="AD23" s="436"/>
      <c r="AE23" s="436"/>
      <c r="AF23" s="436"/>
      <c r="AG23" s="436"/>
      <c r="AH23" s="436"/>
      <c r="AI23" s="436"/>
    </row>
    <row r="24" spans="1:35" s="393" customFormat="1" ht="20.100000000000001" customHeight="1" x14ac:dyDescent="0.25">
      <c r="F24" s="436"/>
      <c r="G24" s="436"/>
      <c r="H24" s="436"/>
      <c r="I24" s="436"/>
      <c r="J24" s="436"/>
      <c r="K24" s="436">
        <f t="shared" si="2"/>
        <v>8.5</v>
      </c>
      <c r="L24" s="440" t="e" cm="1">
        <f t="array" ref="L24">_xlfn.IFS(K24&lt;$C$51/2,(($C$51/2)/$C$51)^(1/4),K24&gt;2*$C$51,($C$51*2/$C$51)^(1/4),AND(K24&gt;=$C$51/2,K24&lt;=$C$51*2),(K24/$C$51)^(1/4))</f>
        <v>#DIV/0!</v>
      </c>
      <c r="M24" s="436">
        <v>1</v>
      </c>
      <c r="N24" s="436" t="e">
        <f t="shared" si="1"/>
        <v>#DIV/0!</v>
      </c>
      <c r="O24" s="436"/>
      <c r="P24" s="441" t="e">
        <f>#REF!</f>
        <v>#REF!</v>
      </c>
      <c r="Q24" s="441" t="e">
        <f t="shared" si="0"/>
        <v>#DIV/0!</v>
      </c>
      <c r="R24" s="436"/>
      <c r="S24" s="436"/>
      <c r="T24" s="436"/>
      <c r="U24" s="436"/>
      <c r="V24" s="436"/>
      <c r="W24" s="436"/>
      <c r="X24" s="436"/>
      <c r="Y24" s="436"/>
      <c r="Z24" s="436"/>
      <c r="AA24" s="436"/>
      <c r="AB24" s="436"/>
      <c r="AC24" s="436"/>
      <c r="AD24" s="436"/>
      <c r="AE24" s="436"/>
      <c r="AF24" s="436"/>
      <c r="AG24" s="436"/>
      <c r="AH24" s="436"/>
      <c r="AI24" s="436"/>
    </row>
    <row r="25" spans="1:35" s="393" customFormat="1" ht="20.100000000000001" customHeight="1" x14ac:dyDescent="0.25">
      <c r="F25" s="436"/>
      <c r="G25" s="436"/>
      <c r="H25" s="436"/>
      <c r="I25" s="436"/>
      <c r="J25" s="436"/>
      <c r="K25" s="436">
        <f t="shared" si="2"/>
        <v>9</v>
      </c>
      <c r="L25" s="440" t="e" cm="1">
        <f t="array" ref="L25">_xlfn.IFS(K25&lt;$C$51/2,(($C$51/2)/$C$51)^(1/4),K25&gt;2*$C$51,($C$51*2/$C$51)^(1/4),AND(K25&gt;=$C$51/2,K25&lt;=$C$51*2),(K25/$C$51)^(1/4))</f>
        <v>#DIV/0!</v>
      </c>
      <c r="M25" s="436">
        <v>1</v>
      </c>
      <c r="N25" s="436" t="e">
        <f t="shared" si="1"/>
        <v>#DIV/0!</v>
      </c>
      <c r="O25" s="436"/>
      <c r="P25" s="441" t="e">
        <f>#REF!</f>
        <v>#REF!</v>
      </c>
      <c r="Q25" s="441" t="e">
        <f t="shared" si="0"/>
        <v>#DIV/0!</v>
      </c>
      <c r="R25" s="436"/>
      <c r="S25" s="436"/>
      <c r="T25" s="436"/>
      <c r="U25" s="436"/>
      <c r="V25" s="436"/>
      <c r="W25" s="436"/>
      <c r="X25" s="436"/>
      <c r="Y25" s="436"/>
      <c r="Z25" s="436"/>
      <c r="AA25" s="436"/>
      <c r="AB25" s="436"/>
      <c r="AC25" s="436"/>
      <c r="AD25" s="436"/>
      <c r="AE25" s="436"/>
      <c r="AF25" s="436"/>
      <c r="AG25" s="436"/>
      <c r="AH25" s="436"/>
      <c r="AI25" s="436"/>
    </row>
    <row r="26" spans="1:35" s="393" customFormat="1" ht="20.100000000000001" customHeight="1" x14ac:dyDescent="0.25">
      <c r="A26" s="432" t="s">
        <v>732</v>
      </c>
      <c r="B26" s="432"/>
      <c r="C26" s="432"/>
      <c r="D26" s="432"/>
      <c r="E26" s="432"/>
      <c r="F26" s="436"/>
      <c r="G26" s="436"/>
      <c r="H26" s="436"/>
      <c r="I26" s="436"/>
      <c r="J26" s="436"/>
      <c r="K26" s="436">
        <f t="shared" si="2"/>
        <v>9.5</v>
      </c>
      <c r="L26" s="440" t="e" cm="1">
        <f t="array" ref="L26">_xlfn.IFS(K26&lt;$C$51/2,(($C$51/2)/$C$51)^(1/4),K26&gt;2*$C$51,($C$51*2/$C$51)^(1/4),AND(K26&gt;=$C$51/2,K26&lt;=$C$51*2),(K26/$C$51)^(1/4))</f>
        <v>#DIV/0!</v>
      </c>
      <c r="M26" s="436">
        <v>1</v>
      </c>
      <c r="N26" s="436" t="e">
        <f t="shared" si="1"/>
        <v>#DIV/0!</v>
      </c>
      <c r="O26" s="436"/>
      <c r="P26" s="441" t="e">
        <f>#REF!</f>
        <v>#REF!</v>
      </c>
      <c r="Q26" s="441" t="e">
        <f t="shared" si="0"/>
        <v>#DIV/0!</v>
      </c>
      <c r="R26" s="436"/>
      <c r="S26" s="436"/>
      <c r="T26" s="436"/>
      <c r="U26" s="436"/>
      <c r="V26" s="436"/>
      <c r="W26" s="436"/>
      <c r="X26" s="436"/>
      <c r="Y26" s="436"/>
      <c r="Z26" s="436"/>
      <c r="AA26" s="436"/>
      <c r="AB26" s="436"/>
      <c r="AC26" s="436"/>
      <c r="AD26" s="436"/>
      <c r="AE26" s="436"/>
      <c r="AF26" s="436"/>
      <c r="AG26" s="436"/>
      <c r="AH26" s="436"/>
      <c r="AI26" s="436"/>
    </row>
    <row r="27" spans="1:35" s="393" customFormat="1" ht="20.100000000000001" customHeight="1" x14ac:dyDescent="0.25">
      <c r="F27" s="436"/>
      <c r="G27" s="436"/>
      <c r="H27" s="436"/>
      <c r="I27" s="436"/>
      <c r="J27" s="436"/>
      <c r="K27" s="436">
        <f t="shared" si="2"/>
        <v>10</v>
      </c>
      <c r="L27" s="440" t="e" cm="1">
        <f t="array" ref="L27">_xlfn.IFS(K27&lt;$C$51/2,(($C$51/2)/$C$51)^(1/4),K27&gt;2*$C$51,($C$51*2/$C$51)^(1/4),AND(K27&gt;=$C$51/2,K27&lt;=$C$51*2),(K27/$C$51)^(1/4))</f>
        <v>#DIV/0!</v>
      </c>
      <c r="M27" s="436">
        <v>1</v>
      </c>
      <c r="N27" s="436" t="e">
        <f t="shared" si="1"/>
        <v>#DIV/0!</v>
      </c>
      <c r="O27" s="436"/>
      <c r="P27" s="441" t="e">
        <f>#REF!</f>
        <v>#REF!</v>
      </c>
      <c r="Q27" s="441" t="e">
        <f t="shared" si="0"/>
        <v>#DIV/0!</v>
      </c>
      <c r="R27" s="436"/>
      <c r="S27" s="436"/>
      <c r="T27" s="436"/>
      <c r="U27" s="436"/>
      <c r="V27" s="436"/>
      <c r="W27" s="436"/>
      <c r="X27" s="436"/>
      <c r="Y27" s="436"/>
      <c r="Z27" s="436"/>
      <c r="AA27" s="436"/>
      <c r="AB27" s="436"/>
      <c r="AC27" s="436"/>
      <c r="AD27" s="436"/>
      <c r="AE27" s="436"/>
      <c r="AF27" s="436"/>
      <c r="AG27" s="436"/>
      <c r="AH27" s="436"/>
      <c r="AI27" s="436"/>
    </row>
    <row r="28" spans="1:35" s="393" customFormat="1" ht="20.100000000000001" customHeight="1" x14ac:dyDescent="0.25">
      <c r="A28" s="442" t="s">
        <v>180</v>
      </c>
      <c r="B28" s="443">
        <f>(1/2)^(1/4)</f>
        <v>0.8408964152537145</v>
      </c>
      <c r="F28" s="436"/>
      <c r="G28" s="436"/>
      <c r="H28" s="436"/>
      <c r="I28" s="436"/>
      <c r="J28" s="436"/>
      <c r="K28" s="436">
        <f t="shared" si="2"/>
        <v>10.5</v>
      </c>
      <c r="L28" s="440" t="e" cm="1">
        <f t="array" ref="L28">_xlfn.IFS(K28&lt;$C$51/2,(($C$51/2)/$C$51)^(1/4),K28&gt;2*$C$51,($C$51*2/$C$51)^(1/4),AND(K28&gt;=$C$51/2,K28&lt;=$C$51*2),(K28/$C$51)^(1/4))</f>
        <v>#DIV/0!</v>
      </c>
      <c r="M28" s="436">
        <v>1</v>
      </c>
      <c r="N28" s="436" t="e">
        <f t="shared" si="1"/>
        <v>#DIV/0!</v>
      </c>
      <c r="O28" s="436"/>
      <c r="P28" s="441" t="e">
        <f>#REF!</f>
        <v>#REF!</v>
      </c>
      <c r="Q28" s="441" t="e">
        <f t="shared" si="0"/>
        <v>#DIV/0!</v>
      </c>
      <c r="R28" s="436"/>
      <c r="S28" s="436"/>
      <c r="T28" s="436"/>
      <c r="U28" s="436"/>
      <c r="V28" s="436"/>
      <c r="W28" s="436"/>
      <c r="X28" s="436"/>
      <c r="Y28" s="436"/>
      <c r="Z28" s="436"/>
      <c r="AA28" s="436"/>
      <c r="AB28" s="436"/>
      <c r="AC28" s="436"/>
      <c r="AD28" s="436"/>
      <c r="AE28" s="436"/>
      <c r="AF28" s="436"/>
      <c r="AG28" s="436"/>
      <c r="AH28" s="436"/>
      <c r="AI28" s="436"/>
    </row>
    <row r="29" spans="1:35" s="393" customFormat="1" ht="20.100000000000001" customHeight="1" x14ac:dyDescent="0.25">
      <c r="F29" s="436"/>
      <c r="G29" s="436"/>
      <c r="H29" s="436"/>
      <c r="I29" s="436"/>
      <c r="J29" s="436"/>
      <c r="K29" s="436">
        <f t="shared" si="2"/>
        <v>11</v>
      </c>
      <c r="L29" s="440" t="e" cm="1">
        <f t="array" ref="L29">_xlfn.IFS(K29&lt;$C$51/2,(($C$51/2)/$C$51)^(1/4),K29&gt;2*$C$51,($C$51*2/$C$51)^(1/4),AND(K29&gt;=$C$51/2,K29&lt;=$C$51*2),(K29/$C$51)^(1/4))</f>
        <v>#DIV/0!</v>
      </c>
      <c r="M29" s="436">
        <v>1</v>
      </c>
      <c r="N29" s="436" t="e">
        <f t="shared" si="1"/>
        <v>#DIV/0!</v>
      </c>
      <c r="O29" s="436"/>
      <c r="P29" s="441" t="e">
        <f>#REF!</f>
        <v>#REF!</v>
      </c>
      <c r="Q29" s="441" t="e">
        <f t="shared" si="0"/>
        <v>#DIV/0!</v>
      </c>
      <c r="R29" s="436"/>
      <c r="S29" s="436"/>
      <c r="T29" s="436"/>
      <c r="U29" s="436"/>
      <c r="V29" s="436"/>
      <c r="W29" s="436"/>
      <c r="X29" s="436"/>
      <c r="Y29" s="436"/>
      <c r="Z29" s="436"/>
      <c r="AA29" s="436"/>
      <c r="AB29" s="436"/>
      <c r="AC29" s="436"/>
      <c r="AD29" s="436"/>
      <c r="AE29" s="436"/>
      <c r="AF29" s="436"/>
      <c r="AG29" s="436"/>
      <c r="AH29" s="436"/>
      <c r="AI29" s="436"/>
    </row>
    <row r="30" spans="1:35" s="393" customFormat="1" ht="20.100000000000001" customHeight="1" x14ac:dyDescent="0.25">
      <c r="A30" s="442" t="s">
        <v>182</v>
      </c>
      <c r="B30" s="443">
        <f>2^(1/4)</f>
        <v>1.189207115002721</v>
      </c>
      <c r="F30" s="436"/>
      <c r="G30" s="436"/>
      <c r="H30" s="436"/>
      <c r="I30" s="436"/>
      <c r="J30" s="436"/>
      <c r="K30" s="436">
        <f t="shared" si="2"/>
        <v>11.5</v>
      </c>
      <c r="L30" s="440" t="e" cm="1">
        <f t="array" ref="L30">_xlfn.IFS(K30&lt;$C$51/2,(($C$51/2)/$C$51)^(1/4),K30&gt;2*$C$51,($C$51*2/$C$51)^(1/4),AND(K30&gt;=$C$51/2,K30&lt;=$C$51*2),(K30/$C$51)^(1/4))</f>
        <v>#DIV/0!</v>
      </c>
      <c r="M30" s="436">
        <v>1</v>
      </c>
      <c r="N30" s="436" t="e">
        <f t="shared" si="1"/>
        <v>#DIV/0!</v>
      </c>
      <c r="O30" s="436"/>
      <c r="P30" s="441" t="e">
        <f>#REF!</f>
        <v>#REF!</v>
      </c>
      <c r="Q30" s="441" t="e">
        <f t="shared" si="0"/>
        <v>#DIV/0!</v>
      </c>
      <c r="R30" s="436"/>
      <c r="S30" s="436"/>
      <c r="T30" s="436"/>
      <c r="U30" s="436"/>
      <c r="V30" s="436"/>
      <c r="W30" s="436"/>
      <c r="X30" s="436"/>
      <c r="Y30" s="436"/>
      <c r="Z30" s="436"/>
      <c r="AA30" s="436"/>
      <c r="AB30" s="436"/>
      <c r="AC30" s="436"/>
      <c r="AD30" s="436"/>
      <c r="AE30" s="436"/>
      <c r="AF30" s="436"/>
      <c r="AG30" s="436"/>
      <c r="AH30" s="436"/>
      <c r="AI30" s="436"/>
    </row>
    <row r="31" spans="1:35" s="393" customFormat="1" ht="20.100000000000001" customHeight="1" x14ac:dyDescent="0.25">
      <c r="F31" s="436"/>
      <c r="G31" s="436"/>
      <c r="H31" s="436"/>
      <c r="I31" s="436"/>
      <c r="J31" s="436"/>
      <c r="K31" s="436">
        <f t="shared" si="2"/>
        <v>12</v>
      </c>
      <c r="L31" s="440" t="e" cm="1">
        <f t="array" ref="L31">_xlfn.IFS(K31&lt;$C$51/2,(($C$51/2)/$C$51)^(1/4),K31&gt;2*$C$51,($C$51*2/$C$51)^(1/4),AND(K31&gt;=$C$51/2,K31&lt;=$C$51*2),(K31/$C$51)^(1/4))</f>
        <v>#DIV/0!</v>
      </c>
      <c r="M31" s="436">
        <v>1</v>
      </c>
      <c r="N31" s="436" t="e">
        <f t="shared" si="1"/>
        <v>#DIV/0!</v>
      </c>
      <c r="O31" s="436"/>
      <c r="P31" s="441" t="e">
        <f>#REF!</f>
        <v>#REF!</v>
      </c>
      <c r="Q31" s="441" t="e">
        <f t="shared" si="0"/>
        <v>#DIV/0!</v>
      </c>
      <c r="R31" s="436"/>
      <c r="S31" s="436"/>
      <c r="T31" s="436"/>
      <c r="U31" s="436"/>
      <c r="V31" s="436"/>
      <c r="W31" s="436"/>
      <c r="X31" s="436"/>
      <c r="Y31" s="436"/>
      <c r="Z31" s="436"/>
      <c r="AA31" s="436"/>
      <c r="AB31" s="436"/>
      <c r="AC31" s="436"/>
      <c r="AD31" s="436"/>
      <c r="AE31" s="436"/>
      <c r="AF31" s="436"/>
      <c r="AG31" s="436"/>
      <c r="AH31" s="436"/>
      <c r="AI31" s="436"/>
    </row>
    <row r="32" spans="1:35" s="393" customFormat="1" ht="20.100000000000001" customHeight="1" x14ac:dyDescent="0.25">
      <c r="F32" s="436"/>
      <c r="G32" s="436"/>
      <c r="H32" s="436"/>
      <c r="I32" s="436"/>
      <c r="J32" s="436"/>
      <c r="K32" s="436">
        <f t="shared" si="2"/>
        <v>12.5</v>
      </c>
      <c r="L32" s="440" t="e" cm="1">
        <f t="array" ref="L32">_xlfn.IFS(K32&lt;$C$51/2,(($C$51/2)/$C$51)^(1/4),K32&gt;2*$C$51,($C$51*2/$C$51)^(1/4),AND(K32&gt;=$C$51/2,K32&lt;=$C$51*2),(K32/$C$51)^(1/4))</f>
        <v>#DIV/0!</v>
      </c>
      <c r="M32" s="436">
        <v>1</v>
      </c>
      <c r="N32" s="436" t="e">
        <f t="shared" si="1"/>
        <v>#DIV/0!</v>
      </c>
      <c r="O32" s="436"/>
      <c r="P32" s="441" t="e">
        <f>#REF!</f>
        <v>#REF!</v>
      </c>
      <c r="Q32" s="441" t="e">
        <f t="shared" si="0"/>
        <v>#DIV/0!</v>
      </c>
      <c r="R32" s="436"/>
      <c r="S32" s="436"/>
      <c r="T32" s="436"/>
      <c r="U32" s="436"/>
      <c r="V32" s="436"/>
      <c r="W32" s="436"/>
      <c r="X32" s="436"/>
      <c r="Y32" s="436"/>
      <c r="Z32" s="436"/>
      <c r="AA32" s="436"/>
      <c r="AB32" s="436"/>
      <c r="AC32" s="436"/>
      <c r="AD32" s="436"/>
      <c r="AE32" s="436"/>
      <c r="AF32" s="436"/>
      <c r="AG32" s="436"/>
      <c r="AH32" s="436"/>
      <c r="AI32" s="436"/>
    </row>
    <row r="33" spans="1:35" s="393" customFormat="1" ht="20.100000000000001" customHeight="1" x14ac:dyDescent="0.25">
      <c r="F33" s="436"/>
      <c r="G33" s="436"/>
      <c r="H33" s="436"/>
      <c r="I33" s="436"/>
      <c r="J33" s="436"/>
      <c r="K33" s="436">
        <f t="shared" si="2"/>
        <v>13</v>
      </c>
      <c r="L33" s="440" t="e" cm="1">
        <f t="array" ref="L33">_xlfn.IFS(K33&lt;$C$51/2,(($C$51/2)/$C$51)^(1/4),K33&gt;2*$C$51,($C$51*2/$C$51)^(1/4),AND(K33&gt;=$C$51/2,K33&lt;=$C$51*2),(K33/$C$51)^(1/4))</f>
        <v>#DIV/0!</v>
      </c>
      <c r="M33" s="436">
        <v>1</v>
      </c>
      <c r="N33" s="436" t="e">
        <f t="shared" si="1"/>
        <v>#DIV/0!</v>
      </c>
      <c r="O33" s="436"/>
      <c r="P33" s="441" t="e">
        <f>#REF!</f>
        <v>#REF!</v>
      </c>
      <c r="Q33" s="441" t="e">
        <f t="shared" si="0"/>
        <v>#DIV/0!</v>
      </c>
      <c r="R33" s="436"/>
      <c r="S33" s="436"/>
      <c r="T33" s="436"/>
      <c r="U33" s="436"/>
      <c r="V33" s="436"/>
      <c r="W33" s="436"/>
      <c r="X33" s="436"/>
      <c r="Y33" s="436"/>
      <c r="Z33" s="436"/>
      <c r="AA33" s="436"/>
      <c r="AB33" s="436"/>
      <c r="AC33" s="436"/>
      <c r="AD33" s="436"/>
      <c r="AE33" s="436"/>
      <c r="AF33" s="436"/>
      <c r="AG33" s="436"/>
      <c r="AH33" s="436"/>
      <c r="AI33" s="436"/>
    </row>
    <row r="34" spans="1:35" s="393" customFormat="1" ht="20.100000000000001" customHeight="1" x14ac:dyDescent="0.25">
      <c r="F34" s="436"/>
      <c r="G34" s="436"/>
      <c r="H34" s="436"/>
      <c r="I34" s="436"/>
      <c r="J34" s="436"/>
      <c r="K34" s="436">
        <f t="shared" si="2"/>
        <v>13.5</v>
      </c>
      <c r="L34" s="440" t="e" cm="1">
        <f t="array" ref="L34">_xlfn.IFS(K34&lt;$C$51/2,(($C$51/2)/$C$51)^(1/4),K34&gt;2*$C$51,($C$51*2/$C$51)^(1/4),AND(K34&gt;=$C$51/2,K34&lt;=$C$51*2),(K34/$C$51)^(1/4))</f>
        <v>#DIV/0!</v>
      </c>
      <c r="M34" s="436">
        <v>1</v>
      </c>
      <c r="N34" s="436" t="e">
        <f t="shared" si="1"/>
        <v>#DIV/0!</v>
      </c>
      <c r="O34" s="436"/>
      <c r="P34" s="441" t="e">
        <f>#REF!</f>
        <v>#REF!</v>
      </c>
      <c r="Q34" s="441" t="e">
        <f t="shared" si="0"/>
        <v>#DIV/0!</v>
      </c>
      <c r="R34" s="436"/>
      <c r="S34" s="436"/>
      <c r="T34" s="436"/>
      <c r="U34" s="436"/>
      <c r="V34" s="436"/>
      <c r="W34" s="436"/>
      <c r="X34" s="436"/>
      <c r="Y34" s="436"/>
      <c r="Z34" s="436"/>
      <c r="AA34" s="436"/>
      <c r="AB34" s="436"/>
      <c r="AC34" s="436"/>
      <c r="AD34" s="436"/>
      <c r="AE34" s="436"/>
      <c r="AF34" s="436"/>
      <c r="AG34" s="436"/>
      <c r="AH34" s="436"/>
      <c r="AI34" s="436"/>
    </row>
    <row r="35" spans="1:35" s="393" customFormat="1" ht="20.100000000000001" customHeight="1" x14ac:dyDescent="0.25">
      <c r="F35" s="436"/>
      <c r="G35" s="436"/>
      <c r="H35" s="436"/>
      <c r="I35" s="436"/>
      <c r="J35" s="436"/>
      <c r="K35" s="436">
        <f t="shared" si="2"/>
        <v>14</v>
      </c>
      <c r="L35" s="440" t="e" cm="1">
        <f t="array" ref="L35">_xlfn.IFS(K35&lt;$C$51/2,(($C$51/2)/$C$51)^(1/4),K35&gt;2*$C$51,($C$51*2/$C$51)^(1/4),AND(K35&gt;=$C$51/2,K35&lt;=$C$51*2),(K35/$C$51)^(1/4))</f>
        <v>#DIV/0!</v>
      </c>
      <c r="M35" s="436">
        <v>1</v>
      </c>
      <c r="N35" s="436" t="e">
        <f t="shared" si="1"/>
        <v>#DIV/0!</v>
      </c>
      <c r="O35" s="436"/>
      <c r="P35" s="441" t="e">
        <f>#REF!</f>
        <v>#REF!</v>
      </c>
      <c r="Q35" s="441" t="e">
        <f t="shared" si="0"/>
        <v>#DIV/0!</v>
      </c>
      <c r="R35" s="436"/>
      <c r="S35" s="436"/>
      <c r="T35" s="436"/>
      <c r="U35" s="436"/>
      <c r="V35" s="436"/>
      <c r="W35" s="436"/>
      <c r="X35" s="436"/>
      <c r="Y35" s="436"/>
      <c r="Z35" s="436"/>
      <c r="AA35" s="436"/>
      <c r="AB35" s="436"/>
      <c r="AC35" s="436"/>
      <c r="AD35" s="436"/>
      <c r="AE35" s="436"/>
      <c r="AF35" s="436"/>
      <c r="AG35" s="436"/>
      <c r="AH35" s="436"/>
      <c r="AI35" s="436"/>
    </row>
    <row r="36" spans="1:35" s="393" customFormat="1" ht="20.100000000000001" customHeight="1" x14ac:dyDescent="0.25">
      <c r="F36" s="436"/>
      <c r="G36" s="436"/>
      <c r="H36" s="436"/>
      <c r="I36" s="436"/>
      <c r="J36" s="436"/>
      <c r="K36" s="436">
        <f t="shared" si="2"/>
        <v>14.5</v>
      </c>
      <c r="L36" s="440" t="e" cm="1">
        <f t="array" ref="L36">_xlfn.IFS(K36&lt;$C$51/2,(($C$51/2)/$C$51)^(1/4),K36&gt;2*$C$51,($C$51*2/$C$51)^(1/4),AND(K36&gt;=$C$51/2,K36&lt;=$C$51*2),(K36/$C$51)^(1/4))</f>
        <v>#DIV/0!</v>
      </c>
      <c r="M36" s="436">
        <v>1</v>
      </c>
      <c r="N36" s="436" t="e">
        <f t="shared" si="1"/>
        <v>#DIV/0!</v>
      </c>
      <c r="O36" s="436"/>
      <c r="P36" s="441" t="e">
        <f>#REF!</f>
        <v>#REF!</v>
      </c>
      <c r="Q36" s="441" t="e">
        <f t="shared" si="0"/>
        <v>#DIV/0!</v>
      </c>
      <c r="R36" s="436"/>
      <c r="S36" s="436"/>
      <c r="T36" s="436"/>
      <c r="U36" s="436"/>
      <c r="V36" s="436"/>
      <c r="W36" s="436"/>
      <c r="X36" s="436"/>
      <c r="Y36" s="436"/>
      <c r="Z36" s="436"/>
      <c r="AA36" s="436"/>
      <c r="AB36" s="436"/>
      <c r="AC36" s="436"/>
      <c r="AD36" s="436"/>
      <c r="AE36" s="436"/>
      <c r="AF36" s="436"/>
      <c r="AG36" s="436"/>
      <c r="AH36" s="436"/>
      <c r="AI36" s="436"/>
    </row>
    <row r="37" spans="1:35" s="393" customFormat="1" ht="20.100000000000001" customHeight="1" x14ac:dyDescent="0.25">
      <c r="F37" s="436"/>
      <c r="G37" s="436"/>
      <c r="H37" s="436"/>
      <c r="I37" s="436"/>
      <c r="J37" s="436"/>
      <c r="K37" s="436">
        <f t="shared" si="2"/>
        <v>15</v>
      </c>
      <c r="L37" s="440" t="e" cm="1">
        <f t="array" ref="L37">_xlfn.IFS(K37&lt;$C$51/2,(($C$51/2)/$C$51)^(1/4),K37&gt;2*$C$51,($C$51*2/$C$51)^(1/4),AND(K37&gt;=$C$51/2,K37&lt;=$C$51*2),(K37/$C$51)^(1/4))</f>
        <v>#DIV/0!</v>
      </c>
      <c r="M37" s="436">
        <v>1</v>
      </c>
      <c r="N37" s="436" t="e">
        <f t="shared" si="1"/>
        <v>#DIV/0!</v>
      </c>
      <c r="O37" s="436"/>
      <c r="P37" s="441" t="e">
        <f>#REF!</f>
        <v>#REF!</v>
      </c>
      <c r="Q37" s="441" t="e">
        <f t="shared" si="0"/>
        <v>#DIV/0!</v>
      </c>
      <c r="R37" s="436"/>
      <c r="S37" s="436"/>
      <c r="T37" s="436"/>
      <c r="U37" s="436"/>
      <c r="V37" s="436"/>
      <c r="W37" s="436"/>
      <c r="X37" s="436"/>
      <c r="Y37" s="436"/>
      <c r="Z37" s="436"/>
      <c r="AA37" s="436"/>
      <c r="AB37" s="436"/>
      <c r="AC37" s="436"/>
      <c r="AD37" s="436"/>
      <c r="AE37" s="436"/>
      <c r="AF37" s="436"/>
      <c r="AG37" s="436"/>
      <c r="AH37" s="436"/>
      <c r="AI37" s="436"/>
    </row>
    <row r="38" spans="1:35" s="393" customFormat="1" ht="20.100000000000001" customHeight="1" x14ac:dyDescent="0.25">
      <c r="F38" s="436"/>
      <c r="G38" s="436"/>
      <c r="H38" s="436"/>
      <c r="I38" s="436"/>
      <c r="J38" s="436"/>
      <c r="K38" s="436">
        <f t="shared" si="2"/>
        <v>15.5</v>
      </c>
      <c r="L38" s="440" t="e" cm="1">
        <f t="array" ref="L38">_xlfn.IFS(K38&lt;$C$51/2,(($C$51/2)/$C$51)^(1/4),K38&gt;2*$C$51,($C$51*2/$C$51)^(1/4),AND(K38&gt;=$C$51/2,K38&lt;=$C$51*2),(K38/$C$51)^(1/4))</f>
        <v>#DIV/0!</v>
      </c>
      <c r="M38" s="436">
        <v>1</v>
      </c>
      <c r="N38" s="436" t="e">
        <f t="shared" si="1"/>
        <v>#DIV/0!</v>
      </c>
      <c r="O38" s="436"/>
      <c r="P38" s="441" t="e">
        <f>#REF!</f>
        <v>#REF!</v>
      </c>
      <c r="Q38" s="441" t="e">
        <f t="shared" si="0"/>
        <v>#DIV/0!</v>
      </c>
      <c r="R38" s="436"/>
      <c r="S38" s="436"/>
      <c r="T38" s="436"/>
      <c r="U38" s="436"/>
      <c r="V38" s="436"/>
      <c r="W38" s="436"/>
      <c r="X38" s="436"/>
      <c r="Y38" s="436"/>
      <c r="Z38" s="436"/>
      <c r="AA38" s="436"/>
      <c r="AB38" s="436"/>
      <c r="AC38" s="436"/>
      <c r="AD38" s="436"/>
      <c r="AE38" s="436"/>
      <c r="AF38" s="436"/>
      <c r="AG38" s="436"/>
      <c r="AH38" s="436"/>
      <c r="AI38" s="436"/>
    </row>
    <row r="39" spans="1:35" s="393" customFormat="1" ht="20.100000000000001" customHeight="1" x14ac:dyDescent="0.25">
      <c r="F39" s="436"/>
      <c r="G39" s="436"/>
      <c r="H39" s="436"/>
      <c r="I39" s="436"/>
      <c r="J39" s="436"/>
      <c r="K39" s="436">
        <f t="shared" si="2"/>
        <v>16</v>
      </c>
      <c r="L39" s="440" t="e" cm="1">
        <f t="array" ref="L39">_xlfn.IFS(K39&lt;$C$51/2,(($C$51/2)/$C$51)^(1/4),K39&gt;2*$C$51,($C$51*2/$C$51)^(1/4),AND(K39&gt;=$C$51/2,K39&lt;=$C$51*2),(K39/$C$51)^(1/4))</f>
        <v>#DIV/0!</v>
      </c>
      <c r="M39" s="436">
        <v>1</v>
      </c>
      <c r="N39" s="436" t="e">
        <f t="shared" si="1"/>
        <v>#DIV/0!</v>
      </c>
      <c r="O39" s="436"/>
      <c r="P39" s="441" t="e">
        <f>#REF!</f>
        <v>#REF!</v>
      </c>
      <c r="Q39" s="441" t="e">
        <f t="shared" si="0"/>
        <v>#DIV/0!</v>
      </c>
      <c r="R39" s="436"/>
      <c r="S39" s="436"/>
      <c r="T39" s="436"/>
      <c r="U39" s="436"/>
      <c r="V39" s="436"/>
      <c r="W39" s="436"/>
      <c r="X39" s="436"/>
      <c r="Y39" s="436"/>
      <c r="Z39" s="436"/>
      <c r="AA39" s="436"/>
      <c r="AB39" s="436"/>
      <c r="AC39" s="436"/>
      <c r="AD39" s="436"/>
      <c r="AE39" s="436"/>
      <c r="AF39" s="436"/>
      <c r="AG39" s="436"/>
      <c r="AH39" s="436"/>
      <c r="AI39" s="436"/>
    </row>
    <row r="40" spans="1:35" s="393" customFormat="1" ht="20.100000000000001" customHeight="1" x14ac:dyDescent="0.25">
      <c r="F40" s="436"/>
      <c r="G40" s="436"/>
      <c r="H40" s="436"/>
      <c r="I40" s="436"/>
      <c r="J40" s="436"/>
      <c r="K40" s="436">
        <f t="shared" si="2"/>
        <v>16.5</v>
      </c>
      <c r="L40" s="440" t="e" cm="1">
        <f t="array" ref="L40">_xlfn.IFS(K40&lt;$C$51/2,(($C$51/2)/$C$51)^(1/4),K40&gt;2*$C$51,($C$51*2/$C$51)^(1/4),AND(K40&gt;=$C$51/2,K40&lt;=$C$51*2),(K40/$C$51)^(1/4))</f>
        <v>#DIV/0!</v>
      </c>
      <c r="M40" s="436">
        <v>1</v>
      </c>
      <c r="N40" s="436" t="e">
        <f t="shared" si="1"/>
        <v>#DIV/0!</v>
      </c>
      <c r="O40" s="436"/>
      <c r="P40" s="441" t="e">
        <f>#REF!</f>
        <v>#REF!</v>
      </c>
      <c r="Q40" s="441" t="e">
        <f t="shared" si="0"/>
        <v>#DIV/0!</v>
      </c>
      <c r="R40" s="436"/>
      <c r="S40" s="436"/>
      <c r="T40" s="436"/>
      <c r="U40" s="436"/>
      <c r="V40" s="436"/>
      <c r="W40" s="436"/>
      <c r="X40" s="436"/>
      <c r="Y40" s="436"/>
      <c r="Z40" s="436"/>
      <c r="AA40" s="436"/>
      <c r="AB40" s="436"/>
      <c r="AC40" s="436"/>
      <c r="AD40" s="436"/>
      <c r="AE40" s="436"/>
      <c r="AF40" s="436"/>
      <c r="AG40" s="436"/>
      <c r="AH40" s="436"/>
      <c r="AI40" s="436"/>
    </row>
    <row r="41" spans="1:35" s="393" customFormat="1" ht="20.100000000000001" customHeight="1" x14ac:dyDescent="0.25">
      <c r="F41" s="436"/>
      <c r="G41" s="436"/>
      <c r="H41" s="436"/>
      <c r="I41" s="436"/>
      <c r="J41" s="436"/>
      <c r="K41" s="436">
        <f t="shared" si="2"/>
        <v>17</v>
      </c>
      <c r="L41" s="440" t="e" cm="1">
        <f t="array" ref="L41">_xlfn.IFS(K41&lt;$C$51/2,(($C$51/2)/$C$51)^(1/4),K41&gt;2*$C$51,($C$51*2/$C$51)^(1/4),AND(K41&gt;=$C$51/2,K41&lt;=$C$51*2),(K41/$C$51)^(1/4))</f>
        <v>#DIV/0!</v>
      </c>
      <c r="M41" s="436">
        <v>1</v>
      </c>
      <c r="N41" s="436" t="e">
        <f t="shared" si="1"/>
        <v>#DIV/0!</v>
      </c>
      <c r="O41" s="436"/>
      <c r="P41" s="441" t="e">
        <f>#REF!</f>
        <v>#REF!</v>
      </c>
      <c r="Q41" s="441" t="e">
        <f t="shared" si="0"/>
        <v>#DIV/0!</v>
      </c>
      <c r="R41" s="436"/>
      <c r="S41" s="436"/>
      <c r="T41" s="436"/>
      <c r="U41" s="436"/>
      <c r="V41" s="436"/>
      <c r="W41" s="436"/>
      <c r="X41" s="436"/>
      <c r="Y41" s="436"/>
      <c r="Z41" s="436"/>
      <c r="AA41" s="436"/>
      <c r="AB41" s="436"/>
      <c r="AC41" s="436"/>
      <c r="AD41" s="436"/>
      <c r="AE41" s="436"/>
      <c r="AF41" s="436"/>
      <c r="AG41" s="436"/>
      <c r="AH41" s="436"/>
      <c r="AI41" s="436"/>
    </row>
    <row r="42" spans="1:35" s="393" customFormat="1" ht="20.100000000000001" customHeight="1" x14ac:dyDescent="0.25">
      <c r="F42" s="436"/>
      <c r="G42" s="436"/>
      <c r="H42" s="436"/>
      <c r="I42" s="436"/>
      <c r="J42" s="436"/>
      <c r="K42" s="436">
        <f t="shared" si="2"/>
        <v>17.5</v>
      </c>
      <c r="L42" s="440" t="e" cm="1">
        <f t="array" ref="L42">_xlfn.IFS(K42&lt;$C$51/2,(($C$51/2)/$C$51)^(1/4),K42&gt;2*$C$51,($C$51*2/$C$51)^(1/4),AND(K42&gt;=$C$51/2,K42&lt;=$C$51*2),(K42/$C$51)^(1/4))</f>
        <v>#DIV/0!</v>
      </c>
      <c r="M42" s="436">
        <v>1</v>
      </c>
      <c r="N42" s="436" t="e">
        <f t="shared" si="1"/>
        <v>#DIV/0!</v>
      </c>
      <c r="O42" s="436"/>
      <c r="P42" s="441" t="e">
        <f>#REF!</f>
        <v>#REF!</v>
      </c>
      <c r="Q42" s="441" t="e">
        <f t="shared" si="0"/>
        <v>#DIV/0!</v>
      </c>
      <c r="R42" s="436"/>
      <c r="S42" s="436"/>
      <c r="T42" s="436"/>
      <c r="U42" s="436"/>
      <c r="V42" s="436"/>
      <c r="W42" s="436"/>
      <c r="X42" s="436"/>
      <c r="Y42" s="436"/>
      <c r="Z42" s="436"/>
      <c r="AA42" s="436"/>
      <c r="AB42" s="436"/>
      <c r="AC42" s="436"/>
      <c r="AD42" s="436"/>
      <c r="AE42" s="436"/>
      <c r="AF42" s="436"/>
      <c r="AG42" s="436"/>
      <c r="AH42" s="436"/>
      <c r="AI42" s="436"/>
    </row>
    <row r="43" spans="1:35" s="393" customFormat="1" ht="20.100000000000001" customHeight="1" x14ac:dyDescent="0.25">
      <c r="F43" s="436"/>
      <c r="G43" s="436"/>
      <c r="H43" s="436"/>
      <c r="I43" s="436"/>
      <c r="J43" s="436"/>
      <c r="K43" s="436">
        <f t="shared" si="2"/>
        <v>18</v>
      </c>
      <c r="L43" s="440" t="e" cm="1">
        <f t="array" ref="L43">_xlfn.IFS(K43&lt;$C$51/2,(($C$51/2)/$C$51)^(1/4),K43&gt;2*$C$51,($C$51*2/$C$51)^(1/4),AND(K43&gt;=$C$51/2,K43&lt;=$C$51*2),(K43/$C$51)^(1/4))</f>
        <v>#DIV/0!</v>
      </c>
      <c r="M43" s="436">
        <v>1</v>
      </c>
      <c r="N43" s="436" t="e">
        <f t="shared" si="1"/>
        <v>#DIV/0!</v>
      </c>
      <c r="O43" s="436"/>
      <c r="P43" s="441" t="e">
        <f>#REF!</f>
        <v>#REF!</v>
      </c>
      <c r="Q43" s="441" t="e">
        <f t="shared" si="0"/>
        <v>#DIV/0!</v>
      </c>
      <c r="R43" s="436"/>
      <c r="S43" s="436"/>
      <c r="T43" s="436"/>
      <c r="U43" s="436"/>
      <c r="V43" s="436"/>
      <c r="W43" s="436"/>
      <c r="X43" s="436"/>
      <c r="Y43" s="436"/>
      <c r="Z43" s="436"/>
      <c r="AA43" s="436"/>
      <c r="AB43" s="436"/>
      <c r="AC43" s="436"/>
      <c r="AD43" s="436"/>
      <c r="AE43" s="436"/>
      <c r="AF43" s="436"/>
      <c r="AG43" s="436"/>
      <c r="AH43" s="436"/>
      <c r="AI43" s="436"/>
    </row>
    <row r="44" spans="1:35" s="393" customFormat="1" ht="20.100000000000001" customHeight="1" x14ac:dyDescent="0.25">
      <c r="F44" s="436"/>
      <c r="G44" s="436"/>
      <c r="H44" s="436"/>
      <c r="I44" s="436"/>
      <c r="J44" s="436"/>
      <c r="K44" s="436">
        <f t="shared" si="2"/>
        <v>18.5</v>
      </c>
      <c r="L44" s="440" t="e" cm="1">
        <f t="array" ref="L44">_xlfn.IFS(K44&lt;$C$51/2,(($C$51/2)/$C$51)^(1/4),K44&gt;2*$C$51,($C$51*2/$C$51)^(1/4),AND(K44&gt;=$C$51/2,K44&lt;=$C$51*2),(K44/$C$51)^(1/4))</f>
        <v>#DIV/0!</v>
      </c>
      <c r="M44" s="436">
        <v>1</v>
      </c>
      <c r="N44" s="436" t="e">
        <f t="shared" si="1"/>
        <v>#DIV/0!</v>
      </c>
      <c r="O44" s="436"/>
      <c r="P44" s="441" t="e">
        <f>#REF!</f>
        <v>#REF!</v>
      </c>
      <c r="Q44" s="441" t="e">
        <f t="shared" si="0"/>
        <v>#DIV/0!</v>
      </c>
      <c r="R44" s="436"/>
      <c r="S44" s="436"/>
      <c r="T44" s="436"/>
      <c r="U44" s="436"/>
      <c r="V44" s="436"/>
      <c r="W44" s="436"/>
      <c r="X44" s="436"/>
      <c r="Y44" s="436"/>
      <c r="Z44" s="436"/>
      <c r="AA44" s="436"/>
      <c r="AB44" s="436"/>
      <c r="AC44" s="436"/>
      <c r="AD44" s="436"/>
      <c r="AE44" s="436"/>
      <c r="AF44" s="436"/>
      <c r="AG44" s="436"/>
      <c r="AH44" s="436"/>
      <c r="AI44" s="436"/>
    </row>
    <row r="45" spans="1:35" s="393" customFormat="1" ht="20.100000000000001" customHeight="1" x14ac:dyDescent="0.25">
      <c r="F45" s="436"/>
      <c r="G45" s="436"/>
      <c r="H45" s="436"/>
      <c r="I45" s="436"/>
      <c r="J45" s="436"/>
      <c r="K45" s="436">
        <f t="shared" si="2"/>
        <v>19</v>
      </c>
      <c r="L45" s="440" t="e" cm="1">
        <f t="array" ref="L45">_xlfn.IFS(K45&lt;$C$51/2,(($C$51/2)/$C$51)^(1/4),K45&gt;2*$C$51,($C$51*2/$C$51)^(1/4),AND(K45&gt;=$C$51/2,K45&lt;=$C$51*2),(K45/$C$51)^(1/4))</f>
        <v>#DIV/0!</v>
      </c>
      <c r="M45" s="436">
        <v>1</v>
      </c>
      <c r="N45" s="436" t="e">
        <f t="shared" si="1"/>
        <v>#DIV/0!</v>
      </c>
      <c r="O45" s="436"/>
      <c r="P45" s="441" t="e">
        <f>#REF!</f>
        <v>#REF!</v>
      </c>
      <c r="Q45" s="441" t="e">
        <f t="shared" si="0"/>
        <v>#DIV/0!</v>
      </c>
      <c r="R45" s="436"/>
      <c r="S45" s="436"/>
      <c r="T45" s="436"/>
      <c r="U45" s="436"/>
      <c r="V45" s="436"/>
      <c r="W45" s="436"/>
      <c r="X45" s="436"/>
      <c r="Y45" s="436"/>
      <c r="Z45" s="436"/>
      <c r="AA45" s="436"/>
      <c r="AB45" s="436"/>
      <c r="AC45" s="436"/>
      <c r="AD45" s="436"/>
      <c r="AE45" s="436"/>
      <c r="AF45" s="436"/>
      <c r="AG45" s="436"/>
      <c r="AH45" s="436"/>
      <c r="AI45" s="436"/>
    </row>
    <row r="46" spans="1:35" s="393" customFormat="1" ht="20.100000000000001" customHeight="1" x14ac:dyDescent="0.25">
      <c r="F46" s="436"/>
      <c r="G46" s="436"/>
      <c r="H46" s="436"/>
      <c r="I46" s="436"/>
      <c r="J46" s="436"/>
      <c r="K46" s="436">
        <f t="shared" si="2"/>
        <v>19.5</v>
      </c>
      <c r="L46" s="440" t="e" cm="1">
        <f t="array" ref="L46">_xlfn.IFS(K46&lt;$C$51/2,(($C$51/2)/$C$51)^(1/4),K46&gt;2*$C$51,($C$51*2/$C$51)^(1/4),AND(K46&gt;=$C$51/2,K46&lt;=$C$51*2),(K46/$C$51)^(1/4))</f>
        <v>#DIV/0!</v>
      </c>
      <c r="M46" s="436">
        <v>1</v>
      </c>
      <c r="N46" s="436" t="e">
        <f t="shared" si="1"/>
        <v>#DIV/0!</v>
      </c>
      <c r="O46" s="436"/>
      <c r="P46" s="441" t="e">
        <f>#REF!</f>
        <v>#REF!</v>
      </c>
      <c r="Q46" s="441" t="e">
        <f t="shared" si="0"/>
        <v>#DIV/0!</v>
      </c>
      <c r="R46" s="436"/>
      <c r="S46" s="436"/>
      <c r="T46" s="436"/>
      <c r="U46" s="436"/>
      <c r="V46" s="436"/>
      <c r="W46" s="436"/>
      <c r="X46" s="436"/>
      <c r="Y46" s="436"/>
      <c r="Z46" s="436"/>
      <c r="AA46" s="436"/>
      <c r="AB46" s="436"/>
      <c r="AC46" s="436"/>
      <c r="AD46" s="436"/>
      <c r="AE46" s="436"/>
      <c r="AF46" s="436"/>
      <c r="AG46" s="436"/>
      <c r="AH46" s="436"/>
      <c r="AI46" s="436"/>
    </row>
    <row r="47" spans="1:35" s="393" customFormat="1" ht="20.100000000000001" customHeight="1" x14ac:dyDescent="0.25">
      <c r="A47" s="407" t="s">
        <v>733</v>
      </c>
      <c r="B47" s="407"/>
      <c r="C47" s="407"/>
      <c r="D47" s="407"/>
      <c r="E47" s="407"/>
      <c r="F47" s="436"/>
      <c r="G47" s="436"/>
      <c r="H47" s="436"/>
      <c r="I47" s="436"/>
      <c r="J47" s="436"/>
      <c r="K47" s="436">
        <f t="shared" si="2"/>
        <v>20</v>
      </c>
      <c r="L47" s="440" t="e" cm="1">
        <f t="array" ref="L47">_xlfn.IFS(K47&lt;$C$51/2,(($C$51/2)/$C$51)^(1/4),K47&gt;2*$C$51,($C$51*2/$C$51)^(1/4),AND(K47&gt;=$C$51/2,K47&lt;=$C$51*2),(K47/$C$51)^(1/4))</f>
        <v>#DIV/0!</v>
      </c>
      <c r="M47" s="436">
        <v>1</v>
      </c>
      <c r="N47" s="436" t="e">
        <f t="shared" si="1"/>
        <v>#DIV/0!</v>
      </c>
      <c r="O47" s="436"/>
      <c r="P47" s="441" t="e">
        <f>#REF!</f>
        <v>#REF!</v>
      </c>
      <c r="Q47" s="441" t="e">
        <f t="shared" si="0"/>
        <v>#DIV/0!</v>
      </c>
      <c r="R47" s="436"/>
      <c r="S47" s="436"/>
      <c r="T47" s="436"/>
      <c r="U47" s="436"/>
      <c r="V47" s="436"/>
      <c r="W47" s="436"/>
      <c r="X47" s="436"/>
      <c r="Y47" s="436"/>
      <c r="Z47" s="436"/>
      <c r="AA47" s="436"/>
      <c r="AB47" s="436"/>
      <c r="AC47" s="436"/>
      <c r="AD47" s="436"/>
      <c r="AE47" s="436"/>
      <c r="AF47" s="436"/>
      <c r="AG47" s="436"/>
      <c r="AH47" s="436"/>
      <c r="AI47" s="436"/>
    </row>
    <row r="48" spans="1:35" s="393" customFormat="1" ht="20.100000000000001" customHeight="1" x14ac:dyDescent="0.25">
      <c r="A48" s="407" t="s">
        <v>734</v>
      </c>
      <c r="B48" s="432" t="s">
        <v>735</v>
      </c>
      <c r="C48" s="432"/>
      <c r="D48" s="432"/>
      <c r="E48" s="432"/>
      <c r="F48" s="436"/>
      <c r="G48" s="436"/>
      <c r="H48" s="436"/>
      <c r="I48" s="436"/>
      <c r="J48" s="436"/>
      <c r="K48" s="436">
        <f t="shared" si="2"/>
        <v>20.5</v>
      </c>
      <c r="L48" s="440" t="e" cm="1">
        <f t="array" ref="L48">_xlfn.IFS(K48&lt;$C$51/2,(($C$51/2)/$C$51)^(1/4),K48&gt;2*$C$51,($C$51*2/$C$51)^(1/4),AND(K48&gt;=$C$51/2,K48&lt;=$C$51*2),(K48/$C$51)^(1/4))</f>
        <v>#DIV/0!</v>
      </c>
      <c r="M48" s="436">
        <v>1</v>
      </c>
      <c r="N48" s="436" t="e">
        <f t="shared" si="1"/>
        <v>#DIV/0!</v>
      </c>
      <c r="O48" s="436"/>
      <c r="P48" s="441" t="e">
        <f>#REF!</f>
        <v>#REF!</v>
      </c>
      <c r="Q48" s="441" t="e">
        <f t="shared" si="0"/>
        <v>#DIV/0!</v>
      </c>
      <c r="R48" s="436"/>
      <c r="S48" s="436"/>
      <c r="T48" s="436"/>
      <c r="U48" s="436"/>
      <c r="V48" s="436"/>
      <c r="W48" s="436"/>
      <c r="X48" s="436"/>
      <c r="Y48" s="436"/>
      <c r="Z48" s="436"/>
      <c r="AA48" s="436"/>
      <c r="AB48" s="436"/>
      <c r="AC48" s="436"/>
      <c r="AD48" s="436"/>
      <c r="AE48" s="436"/>
      <c r="AF48" s="436"/>
      <c r="AG48" s="436"/>
      <c r="AH48" s="436"/>
      <c r="AI48" s="436"/>
    </row>
    <row r="49" spans="1:35" s="393" customFormat="1" ht="20.100000000000001" customHeight="1" x14ac:dyDescent="0.25">
      <c r="A49" s="432" t="s">
        <v>736</v>
      </c>
      <c r="B49" s="432"/>
      <c r="C49" s="432"/>
      <c r="D49" s="432"/>
      <c r="E49" s="432"/>
      <c r="F49" s="436"/>
      <c r="G49" s="436"/>
      <c r="H49" s="436"/>
      <c r="I49" s="436"/>
      <c r="J49" s="436"/>
      <c r="K49" s="436">
        <f t="shared" si="2"/>
        <v>21</v>
      </c>
      <c r="L49" s="440" t="e" cm="1">
        <f t="array" ref="L49">_xlfn.IFS(K49&lt;$C$51/2,(($C$51/2)/$C$51)^(1/4),K49&gt;2*$C$51,($C$51*2/$C$51)^(1/4),AND(K49&gt;=$C$51/2,K49&lt;=$C$51*2),(K49/$C$51)^(1/4))</f>
        <v>#DIV/0!</v>
      </c>
      <c r="M49" s="436">
        <v>1</v>
      </c>
      <c r="N49" s="436" t="e">
        <f t="shared" si="1"/>
        <v>#DIV/0!</v>
      </c>
      <c r="O49" s="436"/>
      <c r="P49" s="441" t="e">
        <f>#REF!</f>
        <v>#REF!</v>
      </c>
      <c r="Q49" s="441" t="e">
        <f t="shared" si="0"/>
        <v>#DIV/0!</v>
      </c>
      <c r="R49" s="436"/>
      <c r="S49" s="436"/>
      <c r="T49" s="436"/>
      <c r="U49" s="436"/>
      <c r="V49" s="436"/>
      <c r="W49" s="436"/>
      <c r="X49" s="436"/>
      <c r="Y49" s="436"/>
      <c r="Z49" s="436"/>
      <c r="AA49" s="436"/>
      <c r="AB49" s="436"/>
      <c r="AC49" s="436"/>
      <c r="AD49" s="436"/>
      <c r="AE49" s="436"/>
      <c r="AF49" s="436"/>
      <c r="AG49" s="436"/>
      <c r="AH49" s="436"/>
      <c r="AI49" s="436"/>
    </row>
    <row r="50" spans="1:35" s="393" customFormat="1" ht="20.100000000000001" customHeight="1" x14ac:dyDescent="0.25">
      <c r="A50" s="407" t="s">
        <v>737</v>
      </c>
      <c r="B50" s="407" t="s">
        <v>738</v>
      </c>
      <c r="C50" s="407"/>
      <c r="D50" s="407"/>
      <c r="E50" s="407"/>
      <c r="F50" s="436"/>
      <c r="G50" s="436"/>
      <c r="H50" s="436"/>
      <c r="I50" s="436"/>
      <c r="J50" s="436"/>
      <c r="K50" s="436">
        <f t="shared" si="2"/>
        <v>21.5</v>
      </c>
      <c r="L50" s="440" t="e" cm="1">
        <f t="array" ref="L50">_xlfn.IFS(K50&lt;$C$51/2,(($C$51/2)/$C$51)^(1/4),K50&gt;2*$C$51,($C$51*2/$C$51)^(1/4),AND(K50&gt;=$C$51/2,K50&lt;=$C$51*2),(K50/$C$51)^(1/4))</f>
        <v>#DIV/0!</v>
      </c>
      <c r="M50" s="436">
        <v>1</v>
      </c>
      <c r="N50" s="436" t="e">
        <f t="shared" si="1"/>
        <v>#DIV/0!</v>
      </c>
      <c r="O50" s="436"/>
      <c r="P50" s="441" t="e">
        <f>#REF!</f>
        <v>#REF!</v>
      </c>
      <c r="Q50" s="441" t="e">
        <f t="shared" si="0"/>
        <v>#DIV/0!</v>
      </c>
      <c r="R50" s="436"/>
      <c r="S50" s="436"/>
      <c r="T50" s="436"/>
      <c r="U50" s="436"/>
      <c r="V50" s="436"/>
      <c r="W50" s="436"/>
      <c r="X50" s="436"/>
      <c r="Y50" s="436"/>
      <c r="Z50" s="436"/>
      <c r="AA50" s="436"/>
      <c r="AB50" s="436"/>
      <c r="AC50" s="436"/>
      <c r="AD50" s="436"/>
      <c r="AE50" s="436"/>
      <c r="AF50" s="436"/>
      <c r="AG50" s="436"/>
      <c r="AH50" s="436"/>
      <c r="AI50" s="436"/>
    </row>
    <row r="51" spans="1:35" s="393" customFormat="1" ht="20.100000000000001" customHeight="1" x14ac:dyDescent="0.25">
      <c r="F51" s="436"/>
      <c r="G51" s="436"/>
      <c r="H51" s="436"/>
      <c r="I51" s="436"/>
      <c r="J51" s="436"/>
      <c r="K51" s="436">
        <f t="shared" si="2"/>
        <v>22</v>
      </c>
      <c r="L51" s="440" t="e" cm="1">
        <f t="array" ref="L51">_xlfn.IFS(K51&lt;$C$51/2,(($C$51/2)/$C$51)^(1/4),K51&gt;2*$C$51,($C$51*2/$C$51)^(1/4),AND(K51&gt;=$C$51/2,K51&lt;=$C$51*2),(K51/$C$51)^(1/4))</f>
        <v>#DIV/0!</v>
      </c>
      <c r="M51" s="436">
        <v>1</v>
      </c>
      <c r="N51" s="436" t="e">
        <f t="shared" si="1"/>
        <v>#DIV/0!</v>
      </c>
      <c r="O51" s="436"/>
      <c r="P51" s="441" t="e">
        <f>#REF!</f>
        <v>#REF!</v>
      </c>
      <c r="Q51" s="441" t="e">
        <f t="shared" si="0"/>
        <v>#DIV/0!</v>
      </c>
      <c r="R51" s="436"/>
      <c r="S51" s="436"/>
      <c r="T51" s="436"/>
      <c r="U51" s="436"/>
      <c r="V51" s="436"/>
      <c r="W51" s="436"/>
      <c r="X51" s="436"/>
      <c r="Y51" s="436"/>
      <c r="Z51" s="436"/>
      <c r="AA51" s="436"/>
      <c r="AB51" s="436"/>
      <c r="AC51" s="436"/>
      <c r="AD51" s="436"/>
      <c r="AE51" s="436"/>
      <c r="AF51" s="436"/>
      <c r="AG51" s="436"/>
      <c r="AH51" s="436"/>
      <c r="AI51" s="436"/>
    </row>
    <row r="52" spans="1:35" s="393" customFormat="1" ht="20.100000000000001" customHeight="1" x14ac:dyDescent="0.25">
      <c r="A52" s="457" t="s">
        <v>739</v>
      </c>
      <c r="B52" s="457"/>
      <c r="C52" s="458">
        <v>12</v>
      </c>
      <c r="E52" s="459" t="s">
        <v>3</v>
      </c>
      <c r="F52" s="436"/>
      <c r="G52" s="436"/>
      <c r="H52" s="436"/>
      <c r="I52" s="436"/>
      <c r="J52" s="436"/>
      <c r="K52" s="436">
        <f t="shared" si="2"/>
        <v>22.5</v>
      </c>
      <c r="L52" s="440" t="e" cm="1">
        <f t="array" ref="L52">_xlfn.IFS(K52&lt;$C$51/2,(($C$51/2)/$C$51)^(1/4),K52&gt;2*$C$51,($C$51*2/$C$51)^(1/4),AND(K52&gt;=$C$51/2,K52&lt;=$C$51*2),(K52/$C$51)^(1/4))</f>
        <v>#DIV/0!</v>
      </c>
      <c r="M52" s="436">
        <v>1</v>
      </c>
      <c r="N52" s="436" t="e">
        <f t="shared" si="1"/>
        <v>#DIV/0!</v>
      </c>
      <c r="O52" s="436"/>
      <c r="P52" s="441" t="e">
        <f>#REF!</f>
        <v>#REF!</v>
      </c>
      <c r="Q52" s="441" t="e">
        <f t="shared" si="0"/>
        <v>#DIV/0!</v>
      </c>
      <c r="R52" s="436"/>
      <c r="S52" s="436"/>
      <c r="T52" s="436"/>
      <c r="U52" s="436"/>
      <c r="V52" s="436"/>
      <c r="W52" s="436"/>
      <c r="X52" s="436"/>
      <c r="Y52" s="436"/>
      <c r="Z52" s="436"/>
      <c r="AA52" s="436"/>
      <c r="AB52" s="436"/>
      <c r="AC52" s="436"/>
      <c r="AD52" s="436"/>
      <c r="AE52" s="436"/>
      <c r="AF52" s="436"/>
      <c r="AG52" s="436"/>
      <c r="AH52" s="436"/>
      <c r="AI52" s="436"/>
    </row>
    <row r="53" spans="1:35" s="393" customFormat="1" ht="20.100000000000001" customHeight="1" x14ac:dyDescent="0.25">
      <c r="F53" s="436"/>
      <c r="G53" s="436"/>
      <c r="H53" s="436"/>
      <c r="I53" s="436"/>
      <c r="J53" s="436"/>
      <c r="K53" s="436">
        <f t="shared" si="2"/>
        <v>23</v>
      </c>
      <c r="L53" s="440" t="e" cm="1">
        <f t="array" ref="L53">_xlfn.IFS(K53&lt;$C$51/2,(($C$51/2)/$C$51)^(1/4),K53&gt;2*$C$51,($C$51*2/$C$51)^(1/4),AND(K53&gt;=$C$51/2,K53&lt;=$C$51*2),(K53/$C$51)^(1/4))</f>
        <v>#DIV/0!</v>
      </c>
      <c r="M53" s="436">
        <v>1</v>
      </c>
      <c r="N53" s="436" t="e">
        <f t="shared" si="1"/>
        <v>#DIV/0!</v>
      </c>
      <c r="O53" s="436"/>
      <c r="P53" s="441" t="e">
        <f>#REF!</f>
        <v>#REF!</v>
      </c>
      <c r="Q53" s="441" t="e">
        <f t="shared" si="0"/>
        <v>#DIV/0!</v>
      </c>
      <c r="R53" s="436"/>
      <c r="S53" s="436"/>
      <c r="T53" s="436"/>
      <c r="U53" s="436"/>
      <c r="V53" s="436"/>
      <c r="W53" s="436"/>
      <c r="X53" s="436"/>
      <c r="Y53" s="436"/>
      <c r="Z53" s="436"/>
      <c r="AA53" s="436"/>
      <c r="AB53" s="436"/>
      <c r="AC53" s="436"/>
      <c r="AD53" s="436"/>
      <c r="AE53" s="436"/>
      <c r="AF53" s="436"/>
      <c r="AG53" s="436"/>
      <c r="AH53" s="436"/>
      <c r="AI53" s="436"/>
    </row>
    <row r="54" spans="1:35" s="393" customFormat="1" ht="20.100000000000001" customHeight="1" x14ac:dyDescent="0.25">
      <c r="A54" s="457" t="s">
        <v>724</v>
      </c>
      <c r="B54" s="457"/>
      <c r="C54" s="458">
        <v>25</v>
      </c>
      <c r="E54" s="459" t="s">
        <v>300</v>
      </c>
      <c r="F54" s="436"/>
      <c r="G54" s="436"/>
      <c r="H54" s="436"/>
      <c r="I54" s="436"/>
      <c r="J54" s="436"/>
      <c r="K54" s="436">
        <f t="shared" si="2"/>
        <v>23.5</v>
      </c>
      <c r="L54" s="440" t="e" cm="1">
        <f t="array" ref="L54">_xlfn.IFS(K54&lt;$C$51/2,(($C$51/2)/$C$51)^(1/4),K54&gt;2*$C$51,($C$51*2/$C$51)^(1/4),AND(K54&gt;=$C$51/2,K54&lt;=$C$51*2),(K54/$C$51)^(1/4))</f>
        <v>#DIV/0!</v>
      </c>
      <c r="M54" s="436">
        <v>1</v>
      </c>
      <c r="N54" s="436" t="e">
        <f t="shared" si="1"/>
        <v>#DIV/0!</v>
      </c>
      <c r="O54" s="436"/>
      <c r="P54" s="441" t="e">
        <f>#REF!</f>
        <v>#REF!</v>
      </c>
      <c r="Q54" s="441" t="e">
        <f t="shared" si="0"/>
        <v>#DIV/0!</v>
      </c>
      <c r="R54" s="436"/>
      <c r="S54" s="436"/>
      <c r="T54" s="436"/>
      <c r="U54" s="436"/>
      <c r="V54" s="436"/>
      <c r="W54" s="436"/>
      <c r="X54" s="436"/>
      <c r="Y54" s="436"/>
      <c r="Z54" s="436"/>
      <c r="AA54" s="436"/>
      <c r="AB54" s="436"/>
      <c r="AC54" s="436"/>
      <c r="AD54" s="436"/>
      <c r="AE54" s="436"/>
      <c r="AF54" s="436"/>
      <c r="AG54" s="436"/>
      <c r="AH54" s="436"/>
      <c r="AI54" s="436"/>
    </row>
    <row r="55" spans="1:35" s="393" customFormat="1" ht="20.100000000000001" customHeight="1" x14ac:dyDescent="0.25">
      <c r="F55" s="436"/>
      <c r="G55" s="436"/>
      <c r="H55" s="436"/>
      <c r="I55" s="436"/>
      <c r="J55" s="436"/>
      <c r="K55" s="436">
        <f t="shared" si="2"/>
        <v>24</v>
      </c>
      <c r="L55" s="440" t="e" cm="1">
        <f t="array" ref="L55">_xlfn.IFS(K55&lt;$C$51/2,(($C$51/2)/$C$51)^(1/4),K55&gt;2*$C$51,($C$51*2/$C$51)^(1/4),AND(K55&gt;=$C$51/2,K55&lt;=$C$51*2),(K55/$C$51)^(1/4))</f>
        <v>#DIV/0!</v>
      </c>
      <c r="M55" s="436">
        <v>1</v>
      </c>
      <c r="N55" s="436" t="e">
        <f t="shared" si="1"/>
        <v>#DIV/0!</v>
      </c>
      <c r="O55" s="436"/>
      <c r="P55" s="441" t="e">
        <f>#REF!</f>
        <v>#REF!</v>
      </c>
      <c r="Q55" s="441" t="e">
        <f t="shared" si="0"/>
        <v>#DIV/0!</v>
      </c>
      <c r="R55" s="436"/>
      <c r="S55" s="436"/>
      <c r="T55" s="436"/>
      <c r="U55" s="436"/>
      <c r="V55" s="436"/>
      <c r="W55" s="436"/>
      <c r="X55" s="436"/>
      <c r="Y55" s="436"/>
      <c r="Z55" s="436"/>
      <c r="AA55" s="436"/>
      <c r="AB55" s="436"/>
      <c r="AC55" s="436"/>
      <c r="AD55" s="436"/>
      <c r="AE55" s="436"/>
      <c r="AF55" s="436"/>
      <c r="AG55" s="436"/>
      <c r="AH55" s="436"/>
      <c r="AI55" s="436"/>
    </row>
    <row r="56" spans="1:35" s="393" customFormat="1" ht="20.100000000000001" customHeight="1" x14ac:dyDescent="0.25">
      <c r="A56" s="410" t="s">
        <v>539</v>
      </c>
      <c r="B56" s="459"/>
      <c r="C56" s="460" cm="1">
        <f t="array" ref="C56">_xlfn.IFS(C54&lt;C52/2,((C52/2)/C52)^(1/4),AND(C54&gt;=C52/2,C54&lt;=2*C52),((C54)/C52)^(1/4),C54&gt;2*C52,((C52*2)/C52)^(1/4))</f>
        <v>1.189207115002721</v>
      </c>
      <c r="F56" s="436"/>
      <c r="G56" s="436"/>
      <c r="H56" s="436"/>
      <c r="I56" s="436"/>
      <c r="J56" s="436"/>
      <c r="K56" s="436">
        <f t="shared" si="2"/>
        <v>24.5</v>
      </c>
      <c r="L56" s="440" t="e" cm="1">
        <f t="array" ref="L56">_xlfn.IFS(K56&lt;$C$51/2,(($C$51/2)/$C$51)^(1/4),K56&gt;2*$C$51,($C$51*2/$C$51)^(1/4),AND(K56&gt;=$C$51/2,K56&lt;=$C$51*2),(K56/$C$51)^(1/4))</f>
        <v>#DIV/0!</v>
      </c>
      <c r="M56" s="436">
        <v>1</v>
      </c>
      <c r="N56" s="436" t="e">
        <f t="shared" si="1"/>
        <v>#DIV/0!</v>
      </c>
      <c r="O56" s="436"/>
      <c r="P56" s="441" t="e">
        <f>#REF!</f>
        <v>#REF!</v>
      </c>
      <c r="Q56" s="441" t="e">
        <f t="shared" si="0"/>
        <v>#DIV/0!</v>
      </c>
      <c r="R56" s="436"/>
      <c r="S56" s="436"/>
      <c r="T56" s="436"/>
      <c r="U56" s="436"/>
      <c r="V56" s="436"/>
      <c r="W56" s="436"/>
      <c r="X56" s="436"/>
      <c r="Y56" s="436"/>
      <c r="Z56" s="436"/>
      <c r="AA56" s="436"/>
      <c r="AB56" s="436"/>
      <c r="AC56" s="436"/>
      <c r="AD56" s="436"/>
      <c r="AE56" s="436"/>
      <c r="AF56" s="436"/>
      <c r="AG56" s="436"/>
      <c r="AH56" s="436"/>
      <c r="AI56" s="436"/>
    </row>
    <row r="57" spans="1:35" s="393" customFormat="1" ht="20.100000000000001" customHeight="1" x14ac:dyDescent="0.25">
      <c r="F57" s="436"/>
      <c r="G57" s="436"/>
      <c r="H57" s="436"/>
      <c r="I57" s="436"/>
      <c r="J57" s="436"/>
      <c r="K57" s="436">
        <f t="shared" si="2"/>
        <v>25</v>
      </c>
      <c r="L57" s="440" t="e" cm="1">
        <f t="array" ref="L57">_xlfn.IFS(K57&lt;$C$51/2,(($C$51/2)/$C$51)^(1/4),K57&gt;2*$C$51,($C$51*2/$C$51)^(1/4),AND(K57&gt;=$C$51/2,K57&lt;=$C$51*2),(K57/$C$51)^(1/4))</f>
        <v>#DIV/0!</v>
      </c>
      <c r="M57" s="436">
        <v>1</v>
      </c>
      <c r="N57" s="436" t="e">
        <f t="shared" si="1"/>
        <v>#DIV/0!</v>
      </c>
      <c r="O57" s="436"/>
      <c r="P57" s="441" t="e">
        <f>#REF!</f>
        <v>#REF!</v>
      </c>
      <c r="Q57" s="441" t="e">
        <f t="shared" si="0"/>
        <v>#DIV/0!</v>
      </c>
      <c r="R57" s="436"/>
      <c r="S57" s="436"/>
      <c r="T57" s="436"/>
      <c r="U57" s="436"/>
      <c r="V57" s="436"/>
      <c r="W57" s="436"/>
      <c r="X57" s="436"/>
      <c r="Y57" s="436"/>
      <c r="Z57" s="436"/>
      <c r="AA57" s="436"/>
      <c r="AB57" s="436"/>
      <c r="AC57" s="436"/>
      <c r="AD57" s="436"/>
      <c r="AE57" s="436"/>
      <c r="AF57" s="436"/>
      <c r="AG57" s="436"/>
      <c r="AH57" s="436"/>
      <c r="AI57" s="436"/>
    </row>
    <row r="58" spans="1:35" s="393" customFormat="1" ht="20.100000000000001" customHeight="1" x14ac:dyDescent="0.25">
      <c r="F58" s="436"/>
      <c r="G58" s="436"/>
      <c r="H58" s="436"/>
      <c r="I58" s="436"/>
      <c r="J58" s="436"/>
      <c r="K58" s="436">
        <f t="shared" si="2"/>
        <v>25.5</v>
      </c>
      <c r="L58" s="440" t="e" cm="1">
        <f t="array" ref="L58">_xlfn.IFS(K58&lt;$C$51/2,(($C$51/2)/$C$51)^(1/4),K58&gt;2*$C$51,($C$51*2/$C$51)^(1/4),AND(K58&gt;=$C$51/2,K58&lt;=$C$51*2),(K58/$C$51)^(1/4))</f>
        <v>#DIV/0!</v>
      </c>
      <c r="M58" s="436">
        <v>1</v>
      </c>
      <c r="N58" s="436" t="e">
        <f t="shared" si="1"/>
        <v>#DIV/0!</v>
      </c>
      <c r="O58" s="436"/>
      <c r="P58" s="441" t="e">
        <f>#REF!</f>
        <v>#REF!</v>
      </c>
      <c r="Q58" s="441" t="e">
        <f t="shared" si="0"/>
        <v>#DIV/0!</v>
      </c>
      <c r="R58" s="436"/>
      <c r="S58" s="436"/>
      <c r="T58" s="436"/>
      <c r="U58" s="436"/>
      <c r="V58" s="436"/>
      <c r="W58" s="436"/>
      <c r="X58" s="436"/>
      <c r="Y58" s="436"/>
      <c r="Z58" s="436"/>
      <c r="AA58" s="436"/>
      <c r="AB58" s="436"/>
      <c r="AC58" s="436"/>
      <c r="AD58" s="436"/>
      <c r="AE58" s="436"/>
      <c r="AF58" s="436"/>
      <c r="AG58" s="436"/>
      <c r="AH58" s="436"/>
      <c r="AI58" s="436"/>
    </row>
    <row r="59" spans="1:35" s="393" customFormat="1" ht="20.100000000000001" customHeight="1" x14ac:dyDescent="0.25">
      <c r="A59" s="414" t="s">
        <v>740</v>
      </c>
      <c r="B59" s="414"/>
      <c r="C59" s="414"/>
      <c r="D59" s="414"/>
      <c r="E59" s="414"/>
      <c r="F59" s="436"/>
      <c r="G59" s="436"/>
      <c r="H59" s="436"/>
      <c r="I59" s="436"/>
      <c r="J59" s="436"/>
      <c r="K59" s="436">
        <f t="shared" si="2"/>
        <v>26</v>
      </c>
      <c r="L59" s="440" t="e" cm="1">
        <f t="array" ref="L59">_xlfn.IFS(K59&lt;$C$51/2,(($C$51/2)/$C$51)^(1/4),K59&gt;2*$C$51,($C$51*2/$C$51)^(1/4),AND(K59&gt;=$C$51/2,K59&lt;=$C$51*2),(K59/$C$51)^(1/4))</f>
        <v>#DIV/0!</v>
      </c>
      <c r="M59" s="436">
        <v>1</v>
      </c>
      <c r="N59" s="436" t="e">
        <f t="shared" si="1"/>
        <v>#DIV/0!</v>
      </c>
      <c r="O59" s="436"/>
      <c r="P59" s="441" t="e">
        <f>#REF!</f>
        <v>#REF!</v>
      </c>
      <c r="Q59" s="441" t="e">
        <f t="shared" si="0"/>
        <v>#DIV/0!</v>
      </c>
      <c r="R59" s="436"/>
      <c r="S59" s="436"/>
      <c r="T59" s="436"/>
      <c r="U59" s="436"/>
      <c r="V59" s="436"/>
      <c r="W59" s="436"/>
      <c r="X59" s="436"/>
      <c r="Y59" s="436"/>
      <c r="Z59" s="436"/>
      <c r="AA59" s="436"/>
      <c r="AB59" s="436"/>
      <c r="AC59" s="436"/>
      <c r="AD59" s="436"/>
      <c r="AE59" s="436"/>
      <c r="AF59" s="436"/>
      <c r="AG59" s="436"/>
      <c r="AH59" s="436"/>
      <c r="AI59" s="436"/>
    </row>
    <row r="60" spans="1:35" s="393" customFormat="1" ht="20.100000000000001" customHeight="1" x14ac:dyDescent="0.25">
      <c r="A60" s="414"/>
      <c r="B60" s="414"/>
      <c r="C60" s="414"/>
      <c r="D60" s="414"/>
      <c r="E60" s="414"/>
      <c r="F60" s="436"/>
      <c r="G60" s="436"/>
      <c r="H60" s="436"/>
      <c r="I60" s="436"/>
      <c r="J60" s="436"/>
      <c r="K60" s="436">
        <f t="shared" si="2"/>
        <v>26.5</v>
      </c>
      <c r="L60" s="440" t="e" cm="1">
        <f t="array" ref="L60">_xlfn.IFS(K60&lt;$C$51/2,(($C$51/2)/$C$51)^(1/4),K60&gt;2*$C$51,($C$51*2/$C$51)^(1/4),AND(K60&gt;=$C$51/2,K60&lt;=$C$51*2),(K60/$C$51)^(1/4))</f>
        <v>#DIV/0!</v>
      </c>
      <c r="M60" s="436">
        <v>1</v>
      </c>
      <c r="N60" s="436" t="e">
        <f t="shared" si="1"/>
        <v>#DIV/0!</v>
      </c>
      <c r="O60" s="436"/>
      <c r="P60" s="441" t="e">
        <f>#REF!</f>
        <v>#REF!</v>
      </c>
      <c r="Q60" s="441" t="e">
        <f t="shared" si="0"/>
        <v>#DIV/0!</v>
      </c>
      <c r="R60" s="436"/>
      <c r="S60" s="436"/>
      <c r="T60" s="436"/>
      <c r="U60" s="436"/>
      <c r="V60" s="436"/>
      <c r="W60" s="436"/>
      <c r="X60" s="436"/>
      <c r="Y60" s="436"/>
      <c r="Z60" s="436"/>
      <c r="AA60" s="436"/>
      <c r="AB60" s="436"/>
      <c r="AC60" s="436"/>
      <c r="AD60" s="436"/>
      <c r="AE60" s="436"/>
      <c r="AF60" s="436"/>
      <c r="AG60" s="436"/>
      <c r="AH60" s="436"/>
      <c r="AI60" s="436"/>
    </row>
    <row r="61" spans="1:35" s="393" customFormat="1" ht="20.100000000000001" customHeight="1" x14ac:dyDescent="0.25">
      <c r="A61" s="414"/>
      <c r="B61" s="414"/>
      <c r="C61" s="414"/>
      <c r="D61" s="414"/>
      <c r="E61" s="414"/>
      <c r="F61" s="436"/>
      <c r="G61" s="436"/>
      <c r="H61" s="436"/>
      <c r="I61" s="436"/>
      <c r="J61" s="436"/>
      <c r="K61" s="436">
        <f t="shared" si="2"/>
        <v>27</v>
      </c>
      <c r="L61" s="440" t="e" cm="1">
        <f t="array" ref="L61">_xlfn.IFS(K61&lt;$C$51/2,(($C$51/2)/$C$51)^(1/4),K61&gt;2*$C$51,($C$51*2/$C$51)^(1/4),AND(K61&gt;=$C$51/2,K61&lt;=$C$51*2),(K61/$C$51)^(1/4))</f>
        <v>#DIV/0!</v>
      </c>
      <c r="M61" s="436">
        <v>1</v>
      </c>
      <c r="N61" s="436" t="e">
        <f t="shared" si="1"/>
        <v>#DIV/0!</v>
      </c>
      <c r="O61" s="436"/>
      <c r="P61" s="441" t="e">
        <f>#REF!</f>
        <v>#REF!</v>
      </c>
      <c r="Q61" s="441" t="e">
        <f t="shared" si="0"/>
        <v>#DIV/0!</v>
      </c>
      <c r="R61" s="436"/>
      <c r="S61" s="436"/>
      <c r="T61" s="436"/>
      <c r="U61" s="436"/>
      <c r="V61" s="436"/>
      <c r="W61" s="436"/>
      <c r="X61" s="436"/>
      <c r="Y61" s="436"/>
      <c r="Z61" s="436"/>
      <c r="AA61" s="436"/>
      <c r="AB61" s="436"/>
      <c r="AC61" s="436"/>
      <c r="AD61" s="436"/>
      <c r="AE61" s="436"/>
      <c r="AF61" s="436"/>
      <c r="AG61" s="436"/>
      <c r="AH61" s="436"/>
      <c r="AI61" s="436"/>
    </row>
    <row r="62" spans="1:35" s="393" customFormat="1" ht="20.100000000000001" customHeight="1" x14ac:dyDescent="0.25">
      <c r="F62" s="436"/>
      <c r="G62" s="436"/>
      <c r="H62" s="436"/>
      <c r="I62" s="436"/>
      <c r="J62" s="436"/>
      <c r="K62" s="436">
        <f t="shared" si="2"/>
        <v>27.5</v>
      </c>
      <c r="L62" s="440" t="e" cm="1">
        <f t="array" ref="L62">_xlfn.IFS(K62&lt;$C$51/2,(($C$51/2)/$C$51)^(1/4),K62&gt;2*$C$51,($C$51*2/$C$51)^(1/4),AND(K62&gt;=$C$51/2,K62&lt;=$C$51*2),(K62/$C$51)^(1/4))</f>
        <v>#DIV/0!</v>
      </c>
      <c r="M62" s="436">
        <v>1</v>
      </c>
      <c r="N62" s="436" t="e">
        <f t="shared" si="1"/>
        <v>#DIV/0!</v>
      </c>
      <c r="O62" s="436"/>
      <c r="P62" s="441" t="e">
        <f>#REF!</f>
        <v>#REF!</v>
      </c>
      <c r="Q62" s="441" t="e">
        <f t="shared" si="0"/>
        <v>#DIV/0!</v>
      </c>
      <c r="R62" s="436"/>
      <c r="S62" s="436"/>
      <c r="T62" s="436"/>
      <c r="U62" s="436"/>
      <c r="V62" s="436"/>
      <c r="W62" s="436"/>
      <c r="X62" s="436"/>
      <c r="Y62" s="436"/>
      <c r="Z62" s="436"/>
      <c r="AA62" s="436"/>
      <c r="AB62" s="436"/>
      <c r="AC62" s="436"/>
      <c r="AD62" s="436"/>
      <c r="AE62" s="436"/>
      <c r="AF62" s="436"/>
      <c r="AG62" s="436"/>
      <c r="AH62" s="436"/>
      <c r="AI62" s="436"/>
    </row>
    <row r="63" spans="1:35" s="393" customFormat="1" ht="20.100000000000001" customHeight="1" thickBot="1" x14ac:dyDescent="0.3">
      <c r="B63" s="461"/>
      <c r="C63" s="462" t="s">
        <v>3</v>
      </c>
      <c r="D63" s="462"/>
      <c r="E63" s="463" t="s">
        <v>540</v>
      </c>
      <c r="F63" s="436"/>
      <c r="G63" s="436"/>
      <c r="H63" s="436"/>
      <c r="I63" s="436"/>
      <c r="J63" s="436"/>
      <c r="K63" s="436">
        <f t="shared" si="2"/>
        <v>28</v>
      </c>
      <c r="L63" s="440" t="e" cm="1">
        <f t="array" ref="L63">_xlfn.IFS(K63&lt;$C$51/2,(($C$51/2)/$C$51)^(1/4),K63&gt;2*$C$51,($C$51*2/$C$51)^(1/4),AND(K63&gt;=$C$51/2,K63&lt;=$C$51*2),(K63/$C$51)^(1/4))</f>
        <v>#DIV/0!</v>
      </c>
      <c r="M63" s="436">
        <v>1</v>
      </c>
      <c r="N63" s="436" t="e">
        <f t="shared" si="1"/>
        <v>#DIV/0!</v>
      </c>
      <c r="O63" s="436"/>
      <c r="P63" s="441" t="e">
        <f>#REF!</f>
        <v>#REF!</v>
      </c>
      <c r="Q63" s="441" t="e">
        <f t="shared" si="0"/>
        <v>#DIV/0!</v>
      </c>
      <c r="R63" s="436"/>
      <c r="S63" s="436"/>
      <c r="T63" s="436"/>
      <c r="U63" s="436"/>
      <c r="V63" s="436"/>
      <c r="W63" s="436"/>
      <c r="X63" s="436"/>
      <c r="Y63" s="436"/>
      <c r="Z63" s="436"/>
      <c r="AA63" s="436"/>
      <c r="AB63" s="436"/>
      <c r="AC63" s="436"/>
      <c r="AD63" s="436"/>
      <c r="AE63" s="436"/>
      <c r="AF63" s="436"/>
      <c r="AG63" s="436"/>
      <c r="AH63" s="436"/>
      <c r="AI63" s="436"/>
    </row>
    <row r="64" spans="1:35" s="393" customFormat="1" ht="20.100000000000001" customHeight="1" x14ac:dyDescent="0.25">
      <c r="B64" s="464" t="s">
        <v>741</v>
      </c>
      <c r="C64" s="465" t="e">
        <f>MIN(L7:L82)</f>
        <v>#DIV/0!</v>
      </c>
      <c r="D64" s="465"/>
      <c r="E64" s="122" t="e">
        <f>C64-1</f>
        <v>#DIV/0!</v>
      </c>
      <c r="F64" s="436"/>
      <c r="G64" s="436"/>
      <c r="H64" s="436"/>
      <c r="I64" s="436"/>
      <c r="J64" s="436"/>
      <c r="K64" s="436">
        <f t="shared" si="2"/>
        <v>28.5</v>
      </c>
      <c r="L64" s="440" t="e" cm="1">
        <f t="array" ref="L64">_xlfn.IFS(K64&lt;$C$51/2,(($C$51/2)/$C$51)^(1/4),K64&gt;2*$C$51,($C$51*2/$C$51)^(1/4),AND(K64&gt;=$C$51/2,K64&lt;=$C$51*2),(K64/$C$51)^(1/4))</f>
        <v>#DIV/0!</v>
      </c>
      <c r="M64" s="436">
        <v>1</v>
      </c>
      <c r="N64" s="436" t="e">
        <f t="shared" si="1"/>
        <v>#DIV/0!</v>
      </c>
      <c r="O64" s="436"/>
      <c r="P64" s="441" t="e">
        <f>#REF!</f>
        <v>#REF!</v>
      </c>
      <c r="Q64" s="441" t="e">
        <f t="shared" si="0"/>
        <v>#DIV/0!</v>
      </c>
      <c r="R64" s="436"/>
      <c r="S64" s="436"/>
      <c r="T64" s="436"/>
      <c r="U64" s="436"/>
      <c r="V64" s="436"/>
      <c r="W64" s="436"/>
      <c r="X64" s="436"/>
      <c r="Y64" s="436"/>
      <c r="Z64" s="436"/>
      <c r="AA64" s="436"/>
      <c r="AB64" s="436"/>
      <c r="AC64" s="436"/>
      <c r="AD64" s="436"/>
      <c r="AE64" s="436"/>
      <c r="AF64" s="436"/>
      <c r="AG64" s="436"/>
      <c r="AH64" s="436"/>
      <c r="AI64" s="436"/>
    </row>
    <row r="65" spans="2:35" s="393" customFormat="1" ht="20.100000000000001" customHeight="1" x14ac:dyDescent="0.25">
      <c r="B65" s="444" t="s">
        <v>742</v>
      </c>
      <c r="C65" s="466" t="e">
        <f>MAX(L7:L82)</f>
        <v>#DIV/0!</v>
      </c>
      <c r="D65" s="466"/>
      <c r="E65" s="123" t="e">
        <f>C65-1</f>
        <v>#DIV/0!</v>
      </c>
      <c r="F65" s="436"/>
      <c r="G65" s="436"/>
      <c r="H65" s="436"/>
      <c r="I65" s="436"/>
      <c r="J65" s="436"/>
      <c r="K65" s="436">
        <f t="shared" si="2"/>
        <v>29</v>
      </c>
      <c r="L65" s="440" t="e" cm="1">
        <f t="array" ref="L65">_xlfn.IFS(K65&lt;$C$51/2,(($C$51/2)/$C$51)^(1/4),K65&gt;2*$C$51,($C$51*2/$C$51)^(1/4),AND(K65&gt;=$C$51/2,K65&lt;=$C$51*2),(K65/$C$51)^(1/4))</f>
        <v>#DIV/0!</v>
      </c>
      <c r="M65" s="436">
        <v>1</v>
      </c>
      <c r="N65" s="436" t="e">
        <f t="shared" si="1"/>
        <v>#DIV/0!</v>
      </c>
      <c r="O65" s="436"/>
      <c r="P65" s="441" t="e">
        <f>#REF!</f>
        <v>#REF!</v>
      </c>
      <c r="Q65" s="441" t="e">
        <f t="shared" si="0"/>
        <v>#DIV/0!</v>
      </c>
      <c r="R65" s="436"/>
      <c r="S65" s="436"/>
      <c r="T65" s="436"/>
      <c r="U65" s="436"/>
      <c r="V65" s="436"/>
      <c r="W65" s="436"/>
      <c r="X65" s="436"/>
      <c r="Y65" s="436"/>
      <c r="Z65" s="436"/>
      <c r="AA65" s="436"/>
      <c r="AB65" s="436"/>
      <c r="AC65" s="436"/>
      <c r="AD65" s="436"/>
      <c r="AE65" s="436"/>
      <c r="AF65" s="436"/>
      <c r="AG65" s="436"/>
      <c r="AH65" s="436"/>
      <c r="AI65" s="436"/>
    </row>
    <row r="66" spans="2:35" s="393" customFormat="1" ht="20.100000000000001" customHeight="1" x14ac:dyDescent="0.25">
      <c r="F66" s="436"/>
      <c r="G66" s="436"/>
      <c r="H66" s="436"/>
      <c r="I66" s="436"/>
      <c r="J66" s="436"/>
      <c r="K66" s="436">
        <f t="shared" si="2"/>
        <v>29.5</v>
      </c>
      <c r="L66" s="440" t="e" cm="1">
        <f t="array" ref="L66">_xlfn.IFS(K66&lt;$C$51/2,(($C$51/2)/$C$51)^(1/4),K66&gt;2*$C$51,($C$51*2/$C$51)^(1/4),AND(K66&gt;=$C$51/2,K66&lt;=$C$51*2),(K66/$C$51)^(1/4))</f>
        <v>#DIV/0!</v>
      </c>
      <c r="M66" s="436">
        <v>1</v>
      </c>
      <c r="N66" s="436" t="e">
        <f t="shared" si="1"/>
        <v>#DIV/0!</v>
      </c>
      <c r="O66" s="436"/>
      <c r="P66" s="441" t="e">
        <f>#REF!</f>
        <v>#REF!</v>
      </c>
      <c r="Q66" s="441" t="e">
        <f t="shared" si="0"/>
        <v>#DIV/0!</v>
      </c>
      <c r="R66" s="436"/>
      <c r="S66" s="436"/>
      <c r="T66" s="436"/>
      <c r="U66" s="436"/>
      <c r="V66" s="436"/>
      <c r="W66" s="436"/>
      <c r="X66" s="436"/>
      <c r="Y66" s="436"/>
      <c r="Z66" s="436"/>
      <c r="AA66" s="436"/>
      <c r="AB66" s="436"/>
      <c r="AC66" s="436"/>
      <c r="AD66" s="436"/>
      <c r="AE66" s="436"/>
      <c r="AF66" s="436"/>
      <c r="AG66" s="436"/>
      <c r="AH66" s="436"/>
      <c r="AI66" s="436"/>
    </row>
    <row r="67" spans="2:35" s="393" customFormat="1" ht="20.100000000000001" customHeight="1" x14ac:dyDescent="0.25">
      <c r="F67" s="436"/>
      <c r="G67" s="436"/>
      <c r="H67" s="436"/>
      <c r="I67" s="436"/>
      <c r="J67" s="436"/>
      <c r="K67" s="436">
        <f t="shared" si="2"/>
        <v>30</v>
      </c>
      <c r="L67" s="440" t="e" cm="1">
        <f t="array" ref="L67">_xlfn.IFS(K67&lt;$C$51/2,(($C$51/2)/$C$51)^(1/4),K67&gt;2*$C$51,($C$51*2/$C$51)^(1/4),AND(K67&gt;=$C$51/2,K67&lt;=$C$51*2),(K67/$C$51)^(1/4))</f>
        <v>#DIV/0!</v>
      </c>
      <c r="M67" s="436">
        <v>1</v>
      </c>
      <c r="N67" s="436" t="e">
        <f t="shared" si="1"/>
        <v>#DIV/0!</v>
      </c>
      <c r="O67" s="436"/>
      <c r="P67" s="441" t="e">
        <f>#REF!</f>
        <v>#REF!</v>
      </c>
      <c r="Q67" s="441" t="e">
        <f t="shared" si="0"/>
        <v>#DIV/0!</v>
      </c>
      <c r="R67" s="436"/>
      <c r="S67" s="436"/>
      <c r="T67" s="436"/>
      <c r="U67" s="436"/>
      <c r="V67" s="436"/>
      <c r="W67" s="436"/>
      <c r="X67" s="436"/>
      <c r="Y67" s="436"/>
      <c r="Z67" s="436"/>
      <c r="AA67" s="436"/>
      <c r="AB67" s="436"/>
      <c r="AC67" s="436"/>
      <c r="AD67" s="436"/>
      <c r="AE67" s="436"/>
      <c r="AF67" s="436"/>
      <c r="AG67" s="436"/>
      <c r="AH67" s="436"/>
      <c r="AI67" s="436"/>
    </row>
    <row r="68" spans="2:35" s="393" customFormat="1" ht="20.100000000000001" customHeight="1" x14ac:dyDescent="0.25">
      <c r="F68" s="436"/>
      <c r="G68" s="436"/>
      <c r="H68" s="436"/>
      <c r="I68" s="436"/>
      <c r="J68" s="436"/>
      <c r="K68" s="436">
        <f t="shared" si="2"/>
        <v>30.5</v>
      </c>
      <c r="L68" s="440" t="e" cm="1">
        <f t="array" ref="L68">_xlfn.IFS(K68&lt;$C$51/2,(($C$51/2)/$C$51)^(1/4),K68&gt;2*$C$51,($C$51*2/$C$51)^(1/4),AND(K68&gt;=$C$51/2,K68&lt;=$C$51*2),(K68/$C$51)^(1/4))</f>
        <v>#DIV/0!</v>
      </c>
      <c r="M68" s="436">
        <v>1</v>
      </c>
      <c r="N68" s="436" t="e">
        <f t="shared" si="1"/>
        <v>#DIV/0!</v>
      </c>
      <c r="O68" s="436"/>
      <c r="P68" s="441" t="e">
        <f>#REF!</f>
        <v>#REF!</v>
      </c>
      <c r="Q68" s="441" t="e">
        <f t="shared" si="0"/>
        <v>#DIV/0!</v>
      </c>
      <c r="R68" s="436"/>
      <c r="S68" s="436"/>
      <c r="T68" s="436"/>
      <c r="U68" s="436"/>
      <c r="V68" s="436"/>
      <c r="W68" s="436"/>
      <c r="X68" s="436"/>
      <c r="Y68" s="436"/>
      <c r="Z68" s="436"/>
      <c r="AA68" s="436"/>
      <c r="AB68" s="436"/>
      <c r="AC68" s="436"/>
      <c r="AD68" s="436"/>
      <c r="AE68" s="436"/>
      <c r="AF68" s="436"/>
      <c r="AG68" s="436"/>
      <c r="AH68" s="436"/>
      <c r="AI68" s="436"/>
    </row>
    <row r="69" spans="2:35" s="393" customFormat="1" ht="20.100000000000001" customHeight="1" x14ac:dyDescent="0.25">
      <c r="F69" s="436"/>
      <c r="G69" s="436"/>
      <c r="H69" s="436"/>
      <c r="I69" s="436"/>
      <c r="J69" s="436"/>
      <c r="K69" s="436">
        <f t="shared" si="2"/>
        <v>31</v>
      </c>
      <c r="L69" s="440" t="e" cm="1">
        <f t="array" ref="L69">_xlfn.IFS(K69&lt;$C$51/2,(($C$51/2)/$C$51)^(1/4),K69&gt;2*$C$51,($C$51*2/$C$51)^(1/4),AND(K69&gt;=$C$51/2,K69&lt;=$C$51*2),(K69/$C$51)^(1/4))</f>
        <v>#DIV/0!</v>
      </c>
      <c r="M69" s="436">
        <v>1</v>
      </c>
      <c r="N69" s="436" t="e">
        <f t="shared" si="1"/>
        <v>#DIV/0!</v>
      </c>
      <c r="O69" s="436"/>
      <c r="P69" s="441" t="e">
        <f>#REF!</f>
        <v>#REF!</v>
      </c>
      <c r="Q69" s="441" t="e">
        <f t="shared" si="0"/>
        <v>#DIV/0!</v>
      </c>
      <c r="R69" s="436"/>
      <c r="S69" s="436"/>
      <c r="T69" s="436"/>
      <c r="U69" s="436"/>
      <c r="V69" s="436"/>
      <c r="W69" s="436"/>
      <c r="X69" s="436"/>
      <c r="Y69" s="436"/>
      <c r="Z69" s="436"/>
      <c r="AA69" s="436"/>
      <c r="AB69" s="436"/>
      <c r="AC69" s="436"/>
      <c r="AD69" s="436"/>
      <c r="AE69" s="436"/>
      <c r="AF69" s="436"/>
      <c r="AG69" s="436"/>
      <c r="AH69" s="436"/>
      <c r="AI69" s="436"/>
    </row>
    <row r="70" spans="2:35" s="393" customFormat="1" ht="20.100000000000001" customHeight="1" x14ac:dyDescent="0.25">
      <c r="F70" s="436"/>
      <c r="G70" s="436"/>
      <c r="H70" s="436"/>
      <c r="I70" s="436"/>
      <c r="J70" s="436"/>
      <c r="K70" s="436">
        <f t="shared" si="2"/>
        <v>31.5</v>
      </c>
      <c r="L70" s="440" t="e" cm="1">
        <f t="array" ref="L70">_xlfn.IFS(K70&lt;$C$51/2,(($C$51/2)/$C$51)^(1/4),K70&gt;2*$C$51,($C$51*2/$C$51)^(1/4),AND(K70&gt;=$C$51/2,K70&lt;=$C$51*2),(K70/$C$51)^(1/4))</f>
        <v>#DIV/0!</v>
      </c>
      <c r="M70" s="436">
        <v>1</v>
      </c>
      <c r="N70" s="436" t="e">
        <f t="shared" si="1"/>
        <v>#DIV/0!</v>
      </c>
      <c r="O70" s="436"/>
      <c r="P70" s="441" t="e">
        <f>#REF!</f>
        <v>#REF!</v>
      </c>
      <c r="Q70" s="441" t="e">
        <f t="shared" si="0"/>
        <v>#DIV/0!</v>
      </c>
      <c r="R70" s="436"/>
      <c r="S70" s="436"/>
      <c r="T70" s="436"/>
      <c r="U70" s="436"/>
      <c r="V70" s="436"/>
      <c r="W70" s="436"/>
      <c r="X70" s="436"/>
      <c r="Y70" s="436"/>
      <c r="Z70" s="436"/>
      <c r="AA70" s="436"/>
      <c r="AB70" s="436"/>
      <c r="AC70" s="436"/>
      <c r="AD70" s="436"/>
      <c r="AE70" s="436"/>
      <c r="AF70" s="436"/>
      <c r="AG70" s="436"/>
      <c r="AH70" s="436"/>
      <c r="AI70" s="436"/>
    </row>
    <row r="71" spans="2:35" s="393" customFormat="1" ht="20.100000000000001" customHeight="1" x14ac:dyDescent="0.25">
      <c r="F71" s="436"/>
      <c r="G71" s="436"/>
      <c r="H71" s="436"/>
      <c r="I71" s="436"/>
      <c r="J71" s="436"/>
      <c r="K71" s="436">
        <f>K70+0.5</f>
        <v>32</v>
      </c>
      <c r="L71" s="440" t="e" cm="1">
        <f t="array" ref="L71">_xlfn.IFS(K71&lt;$C$51/2,(($C$51/2)/$C$51)^(1/4),K71&gt;2*$C$51,($C$51*2/$C$51)^(1/4),AND(K71&gt;=$C$51/2,K71&lt;=$C$51*2),(K71/$C$51)^(1/4))</f>
        <v>#DIV/0!</v>
      </c>
      <c r="M71" s="436">
        <v>1</v>
      </c>
      <c r="N71" s="436" t="e">
        <f t="shared" si="1"/>
        <v>#DIV/0!</v>
      </c>
      <c r="O71" s="436"/>
      <c r="P71" s="441" t="e">
        <f>#REF!</f>
        <v>#REF!</v>
      </c>
      <c r="Q71" s="441" t="e">
        <f t="shared" ref="Q71:Q83" si="3">$L$81</f>
        <v>#DIV/0!</v>
      </c>
      <c r="R71" s="436"/>
      <c r="S71" s="436"/>
      <c r="T71" s="436"/>
      <c r="U71" s="436"/>
      <c r="V71" s="436"/>
      <c r="W71" s="436"/>
      <c r="X71" s="436"/>
      <c r="Y71" s="436"/>
      <c r="Z71" s="436"/>
      <c r="AA71" s="436"/>
      <c r="AB71" s="436"/>
      <c r="AC71" s="436"/>
      <c r="AD71" s="436"/>
      <c r="AE71" s="436"/>
      <c r="AF71" s="436"/>
      <c r="AG71" s="436"/>
      <c r="AH71" s="436"/>
      <c r="AI71" s="436"/>
    </row>
    <row r="72" spans="2:35" s="393" customFormat="1" ht="20.100000000000001" customHeight="1" x14ac:dyDescent="0.25">
      <c r="F72" s="436"/>
      <c r="G72" s="436"/>
      <c r="H72" s="436"/>
      <c r="I72" s="436"/>
      <c r="J72" s="436"/>
      <c r="K72" s="436">
        <f t="shared" ref="K72:K83" si="4">K71+0.5</f>
        <v>32.5</v>
      </c>
      <c r="L72" s="440" t="e" cm="1">
        <f t="array" ref="L72">_xlfn.IFS(K72&lt;$C$51/2,(($C$51/2)/$C$51)^(1/4),K72&gt;2*$C$51,($C$51*2/$C$51)^(1/4),AND(K72&gt;=$C$51/2,K72&lt;=$C$51*2),(K72/$C$51)^(1/4))</f>
        <v>#DIV/0!</v>
      </c>
      <c r="M72" s="436">
        <v>1</v>
      </c>
      <c r="N72" s="436" t="e">
        <f t="shared" ref="N72:N83" si="5">L72-1</f>
        <v>#DIV/0!</v>
      </c>
      <c r="O72" s="436"/>
      <c r="P72" s="441" t="e">
        <f>#REF!</f>
        <v>#REF!</v>
      </c>
      <c r="Q72" s="441" t="e">
        <f t="shared" si="3"/>
        <v>#DIV/0!</v>
      </c>
      <c r="R72" s="436"/>
      <c r="S72" s="436"/>
      <c r="T72" s="436"/>
      <c r="U72" s="436"/>
      <c r="V72" s="436"/>
      <c r="W72" s="436"/>
      <c r="X72" s="436"/>
      <c r="Y72" s="436"/>
      <c r="Z72" s="436"/>
      <c r="AA72" s="436"/>
      <c r="AB72" s="436"/>
      <c r="AC72" s="436"/>
      <c r="AD72" s="436"/>
      <c r="AE72" s="436"/>
      <c r="AF72" s="436"/>
      <c r="AG72" s="436"/>
      <c r="AH72" s="436"/>
      <c r="AI72" s="436"/>
    </row>
    <row r="73" spans="2:35" s="393" customFormat="1" ht="20.100000000000001" customHeight="1" x14ac:dyDescent="0.25">
      <c r="F73" s="436"/>
      <c r="G73" s="436"/>
      <c r="H73" s="436"/>
      <c r="I73" s="436"/>
      <c r="J73" s="436"/>
      <c r="K73" s="436">
        <f t="shared" si="4"/>
        <v>33</v>
      </c>
      <c r="L73" s="440" t="e" cm="1">
        <f t="array" ref="L73">_xlfn.IFS(K73&lt;$C$51/2,(($C$51/2)/$C$51)^(1/4),K73&gt;2*$C$51,($C$51*2/$C$51)^(1/4),AND(K73&gt;=$C$51/2,K73&lt;=$C$51*2),(K73/$C$51)^(1/4))</f>
        <v>#DIV/0!</v>
      </c>
      <c r="M73" s="436">
        <v>1</v>
      </c>
      <c r="N73" s="436" t="e">
        <f t="shared" si="5"/>
        <v>#DIV/0!</v>
      </c>
      <c r="O73" s="436"/>
      <c r="P73" s="441" t="e">
        <f>#REF!</f>
        <v>#REF!</v>
      </c>
      <c r="Q73" s="441" t="e">
        <f t="shared" si="3"/>
        <v>#DIV/0!</v>
      </c>
      <c r="R73" s="436"/>
      <c r="S73" s="436"/>
      <c r="T73" s="436"/>
      <c r="U73" s="436"/>
      <c r="V73" s="436"/>
      <c r="W73" s="436"/>
      <c r="X73" s="436"/>
      <c r="Y73" s="436"/>
      <c r="Z73" s="436"/>
      <c r="AA73" s="436"/>
      <c r="AB73" s="436"/>
      <c r="AC73" s="436"/>
      <c r="AD73" s="436"/>
      <c r="AE73" s="436"/>
      <c r="AF73" s="436"/>
      <c r="AG73" s="436"/>
      <c r="AH73" s="436"/>
      <c r="AI73" s="436"/>
    </row>
    <row r="74" spans="2:35" s="393" customFormat="1" ht="20.100000000000001" customHeight="1" x14ac:dyDescent="0.25">
      <c r="F74" s="436"/>
      <c r="G74" s="436"/>
      <c r="H74" s="436"/>
      <c r="I74" s="436"/>
      <c r="J74" s="436"/>
      <c r="K74" s="436">
        <f t="shared" si="4"/>
        <v>33.5</v>
      </c>
      <c r="L74" s="440" t="e" cm="1">
        <f t="array" ref="L74">_xlfn.IFS(K74&lt;$C$51/2,(($C$51/2)/$C$51)^(1/4),K74&gt;2*$C$51,($C$51*2/$C$51)^(1/4),AND(K74&gt;=$C$51/2,K74&lt;=$C$51*2),(K74/$C$51)^(1/4))</f>
        <v>#DIV/0!</v>
      </c>
      <c r="M74" s="436">
        <v>1</v>
      </c>
      <c r="N74" s="436" t="e">
        <f t="shared" si="5"/>
        <v>#DIV/0!</v>
      </c>
      <c r="O74" s="436"/>
      <c r="P74" s="441" t="e">
        <f>#REF!</f>
        <v>#REF!</v>
      </c>
      <c r="Q74" s="441" t="e">
        <f t="shared" si="3"/>
        <v>#DIV/0!</v>
      </c>
      <c r="R74" s="436"/>
      <c r="S74" s="436"/>
      <c r="T74" s="436"/>
      <c r="U74" s="436"/>
      <c r="V74" s="436"/>
      <c r="W74" s="436"/>
      <c r="X74" s="436"/>
      <c r="Y74" s="436"/>
      <c r="Z74" s="436"/>
      <c r="AA74" s="436"/>
      <c r="AB74" s="436"/>
      <c r="AC74" s="436"/>
      <c r="AD74" s="436"/>
      <c r="AE74" s="436"/>
      <c r="AF74" s="436"/>
      <c r="AG74" s="436"/>
      <c r="AH74" s="436"/>
      <c r="AI74" s="436"/>
    </row>
    <row r="75" spans="2:35" s="393" customFormat="1" ht="20.100000000000001" customHeight="1" x14ac:dyDescent="0.25">
      <c r="F75" s="436"/>
      <c r="G75" s="436"/>
      <c r="H75" s="436"/>
      <c r="I75" s="436"/>
      <c r="J75" s="436"/>
      <c r="K75" s="436">
        <f t="shared" si="4"/>
        <v>34</v>
      </c>
      <c r="L75" s="440" t="e" cm="1">
        <f t="array" ref="L75">_xlfn.IFS(K75&lt;$C$51/2,(($C$51/2)/$C$51)^(1/4),K75&gt;2*$C$51,($C$51*2/$C$51)^(1/4),AND(K75&gt;=$C$51/2,K75&lt;=$C$51*2),(K75/$C$51)^(1/4))</f>
        <v>#DIV/0!</v>
      </c>
      <c r="M75" s="436">
        <v>1</v>
      </c>
      <c r="N75" s="436" t="e">
        <f t="shared" si="5"/>
        <v>#DIV/0!</v>
      </c>
      <c r="O75" s="436"/>
      <c r="P75" s="441" t="e">
        <f>#REF!</f>
        <v>#REF!</v>
      </c>
      <c r="Q75" s="441" t="e">
        <f t="shared" si="3"/>
        <v>#DIV/0!</v>
      </c>
      <c r="R75" s="436"/>
      <c r="S75" s="436"/>
      <c r="T75" s="436"/>
      <c r="U75" s="436"/>
      <c r="V75" s="436"/>
      <c r="W75" s="436"/>
      <c r="X75" s="436"/>
      <c r="Y75" s="436"/>
      <c r="Z75" s="436"/>
      <c r="AA75" s="436"/>
      <c r="AB75" s="436"/>
      <c r="AC75" s="436"/>
      <c r="AD75" s="436"/>
      <c r="AE75" s="436"/>
      <c r="AF75" s="436"/>
      <c r="AG75" s="436"/>
      <c r="AH75" s="436"/>
      <c r="AI75" s="436"/>
    </row>
    <row r="76" spans="2:35" s="393" customFormat="1" ht="20.100000000000001" customHeight="1" x14ac:dyDescent="0.25">
      <c r="F76" s="436"/>
      <c r="G76" s="436"/>
      <c r="H76" s="436"/>
      <c r="I76" s="436"/>
      <c r="J76" s="436"/>
      <c r="K76" s="436">
        <f t="shared" si="4"/>
        <v>34.5</v>
      </c>
      <c r="L76" s="440" t="e" cm="1">
        <f t="array" ref="L76">_xlfn.IFS(K76&lt;$C$51/2,(($C$51/2)/$C$51)^(1/4),K76&gt;2*$C$51,($C$51*2/$C$51)^(1/4),AND(K76&gt;=$C$51/2,K76&lt;=$C$51*2),(K76/$C$51)^(1/4))</f>
        <v>#DIV/0!</v>
      </c>
      <c r="M76" s="436">
        <v>1</v>
      </c>
      <c r="N76" s="436" t="e">
        <f t="shared" si="5"/>
        <v>#DIV/0!</v>
      </c>
      <c r="O76" s="436"/>
      <c r="P76" s="441" t="e">
        <f>#REF!</f>
        <v>#REF!</v>
      </c>
      <c r="Q76" s="441" t="e">
        <f t="shared" si="3"/>
        <v>#DIV/0!</v>
      </c>
      <c r="R76" s="436"/>
      <c r="S76" s="436"/>
      <c r="T76" s="436"/>
      <c r="U76" s="436"/>
      <c r="V76" s="436"/>
      <c r="W76" s="436"/>
      <c r="X76" s="436"/>
      <c r="Y76" s="436"/>
      <c r="Z76" s="436"/>
      <c r="AA76" s="436"/>
      <c r="AB76" s="436"/>
      <c r="AC76" s="436"/>
      <c r="AD76" s="436"/>
      <c r="AE76" s="436"/>
      <c r="AF76" s="436"/>
      <c r="AG76" s="436"/>
      <c r="AH76" s="436"/>
      <c r="AI76" s="436"/>
    </row>
    <row r="77" spans="2:35" s="393" customFormat="1" ht="20.100000000000001" customHeight="1" x14ac:dyDescent="0.25">
      <c r="F77" s="436"/>
      <c r="G77" s="436"/>
      <c r="H77" s="436"/>
      <c r="I77" s="436"/>
      <c r="J77" s="436"/>
      <c r="K77" s="436">
        <f t="shared" si="4"/>
        <v>35</v>
      </c>
      <c r="L77" s="440" t="e" cm="1">
        <f t="array" ref="L77">_xlfn.IFS(K77&lt;$C$51/2,(($C$51/2)/$C$51)^(1/4),K77&gt;2*$C$51,($C$51*2/$C$51)^(1/4),AND(K77&gt;=$C$51/2,K77&lt;=$C$51*2),(K77/$C$51)^(1/4))</f>
        <v>#DIV/0!</v>
      </c>
      <c r="M77" s="436">
        <v>1</v>
      </c>
      <c r="N77" s="436" t="e">
        <f t="shared" si="5"/>
        <v>#DIV/0!</v>
      </c>
      <c r="O77" s="436"/>
      <c r="P77" s="441" t="e">
        <f>#REF!</f>
        <v>#REF!</v>
      </c>
      <c r="Q77" s="441" t="e">
        <f t="shared" si="3"/>
        <v>#DIV/0!</v>
      </c>
      <c r="R77" s="436"/>
      <c r="S77" s="436"/>
      <c r="T77" s="436"/>
      <c r="U77" s="436"/>
      <c r="V77" s="436"/>
      <c r="W77" s="436"/>
      <c r="X77" s="436"/>
      <c r="Y77" s="436"/>
      <c r="Z77" s="436"/>
      <c r="AA77" s="436"/>
      <c r="AB77" s="436"/>
      <c r="AC77" s="436"/>
      <c r="AD77" s="436"/>
      <c r="AE77" s="436"/>
      <c r="AF77" s="436"/>
      <c r="AG77" s="436"/>
      <c r="AH77" s="436"/>
      <c r="AI77" s="436"/>
    </row>
    <row r="78" spans="2:35" s="393" customFormat="1" ht="20.100000000000001" customHeight="1" x14ac:dyDescent="0.25">
      <c r="F78" s="436"/>
      <c r="G78" s="436"/>
      <c r="H78" s="436"/>
      <c r="I78" s="436"/>
      <c r="J78" s="436"/>
      <c r="K78" s="436">
        <f t="shared" si="4"/>
        <v>35.5</v>
      </c>
      <c r="L78" s="440" t="e" cm="1">
        <f t="array" ref="L78">_xlfn.IFS(K78&lt;$C$51/2,(($C$51/2)/$C$51)^(1/4),K78&gt;2*$C$51,($C$51*2/$C$51)^(1/4),AND(K78&gt;=$C$51/2,K78&lt;=$C$51*2),(K78/$C$51)^(1/4))</f>
        <v>#DIV/0!</v>
      </c>
      <c r="M78" s="436">
        <v>1</v>
      </c>
      <c r="N78" s="436" t="e">
        <f t="shared" si="5"/>
        <v>#DIV/0!</v>
      </c>
      <c r="O78" s="436"/>
      <c r="P78" s="441" t="e">
        <f>#REF!</f>
        <v>#REF!</v>
      </c>
      <c r="Q78" s="441" t="e">
        <f t="shared" si="3"/>
        <v>#DIV/0!</v>
      </c>
      <c r="R78" s="436"/>
      <c r="S78" s="436"/>
      <c r="T78" s="436"/>
      <c r="U78" s="436"/>
      <c r="V78" s="436"/>
      <c r="W78" s="436"/>
      <c r="X78" s="436"/>
      <c r="Y78" s="436"/>
      <c r="Z78" s="436"/>
      <c r="AA78" s="436"/>
      <c r="AB78" s="436"/>
      <c r="AC78" s="436"/>
      <c r="AD78" s="436"/>
      <c r="AE78" s="436"/>
      <c r="AF78" s="436"/>
      <c r="AG78" s="436"/>
      <c r="AH78" s="436"/>
      <c r="AI78" s="436"/>
    </row>
    <row r="79" spans="2:35" s="393" customFormat="1" ht="20.100000000000001" customHeight="1" x14ac:dyDescent="0.25">
      <c r="F79" s="436"/>
      <c r="G79" s="436"/>
      <c r="H79" s="436"/>
      <c r="I79" s="436"/>
      <c r="J79" s="436"/>
      <c r="K79" s="436">
        <f t="shared" si="4"/>
        <v>36</v>
      </c>
      <c r="L79" s="440" t="e" cm="1">
        <f t="array" ref="L79">_xlfn.IFS(K79&lt;$C$51/2,(($C$51/2)/$C$51)^(1/4),K79&gt;2*$C$51,($C$51*2/$C$51)^(1/4),AND(K79&gt;=$C$51/2,K79&lt;=$C$51*2),(K79/$C$51)^(1/4))</f>
        <v>#DIV/0!</v>
      </c>
      <c r="M79" s="436">
        <v>1</v>
      </c>
      <c r="N79" s="436" t="e">
        <f t="shared" si="5"/>
        <v>#DIV/0!</v>
      </c>
      <c r="O79" s="436"/>
      <c r="P79" s="441" t="e">
        <f>#REF!</f>
        <v>#REF!</v>
      </c>
      <c r="Q79" s="441" t="e">
        <f t="shared" si="3"/>
        <v>#DIV/0!</v>
      </c>
      <c r="R79" s="436"/>
      <c r="S79" s="436"/>
      <c r="T79" s="436"/>
      <c r="U79" s="436"/>
      <c r="V79" s="436"/>
      <c r="W79" s="436"/>
      <c r="X79" s="436"/>
      <c r="Y79" s="436"/>
      <c r="Z79" s="436"/>
      <c r="AA79" s="436"/>
      <c r="AB79" s="436"/>
      <c r="AC79" s="436"/>
      <c r="AD79" s="436"/>
      <c r="AE79" s="436"/>
      <c r="AF79" s="436"/>
      <c r="AG79" s="436"/>
      <c r="AH79" s="436"/>
      <c r="AI79" s="436"/>
    </row>
    <row r="80" spans="2:35" s="393" customFormat="1" ht="20.100000000000001" customHeight="1" x14ac:dyDescent="0.25">
      <c r="F80" s="436"/>
      <c r="G80" s="436"/>
      <c r="H80" s="436"/>
      <c r="I80" s="436"/>
      <c r="J80" s="436"/>
      <c r="K80" s="436">
        <f t="shared" si="4"/>
        <v>36.5</v>
      </c>
      <c r="L80" s="440" t="e" cm="1">
        <f t="array" ref="L80">_xlfn.IFS(K80&lt;$C$51/2,(($C$51/2)/$C$51)^(1/4),K80&gt;2*$C$51,($C$51*2/$C$51)^(1/4),AND(K80&gt;=$C$51/2,K80&lt;=$C$51*2),(K80/$C$51)^(1/4))</f>
        <v>#DIV/0!</v>
      </c>
      <c r="M80" s="436">
        <v>1</v>
      </c>
      <c r="N80" s="436" t="e">
        <f t="shared" si="5"/>
        <v>#DIV/0!</v>
      </c>
      <c r="O80" s="436"/>
      <c r="P80" s="441" t="e">
        <f>#REF!</f>
        <v>#REF!</v>
      </c>
      <c r="Q80" s="441" t="e">
        <f t="shared" si="3"/>
        <v>#DIV/0!</v>
      </c>
      <c r="R80" s="436"/>
      <c r="S80" s="436"/>
      <c r="T80" s="436"/>
      <c r="U80" s="436"/>
      <c r="V80" s="436"/>
      <c r="W80" s="436"/>
      <c r="X80" s="436"/>
      <c r="Y80" s="436"/>
      <c r="Z80" s="436"/>
      <c r="AA80" s="436"/>
      <c r="AB80" s="436"/>
      <c r="AC80" s="436"/>
      <c r="AD80" s="436"/>
      <c r="AE80" s="436"/>
      <c r="AF80" s="436"/>
      <c r="AG80" s="436"/>
      <c r="AH80" s="436"/>
      <c r="AI80" s="436"/>
    </row>
    <row r="81" spans="1:35" s="393" customFormat="1" ht="20.100000000000001" customHeight="1" x14ac:dyDescent="0.25">
      <c r="F81" s="436"/>
      <c r="G81" s="436"/>
      <c r="H81" s="436"/>
      <c r="I81" s="436"/>
      <c r="J81" s="436"/>
      <c r="K81" s="436">
        <f t="shared" si="4"/>
        <v>37</v>
      </c>
      <c r="L81" s="440" t="e" cm="1">
        <f t="array" ref="L81">_xlfn.IFS(K81&lt;$C$51/2,(($C$51/2)/$C$51)^(1/4),K81&gt;2*$C$51,($C$51*2/$C$51)^(1/4),AND(K81&gt;=$C$51/2,K81&lt;=$C$51*2),(K81/$C$51)^(1/4))</f>
        <v>#DIV/0!</v>
      </c>
      <c r="M81" s="436">
        <v>1</v>
      </c>
      <c r="N81" s="436" t="e">
        <f t="shared" si="5"/>
        <v>#DIV/0!</v>
      </c>
      <c r="O81" s="436"/>
      <c r="P81" s="441" t="e">
        <f>#REF!</f>
        <v>#REF!</v>
      </c>
      <c r="Q81" s="441" t="e">
        <f t="shared" si="3"/>
        <v>#DIV/0!</v>
      </c>
      <c r="R81" s="436"/>
      <c r="S81" s="436"/>
      <c r="T81" s="436"/>
      <c r="U81" s="436"/>
      <c r="V81" s="436"/>
      <c r="W81" s="436"/>
      <c r="X81" s="436"/>
      <c r="Y81" s="436"/>
      <c r="Z81" s="436"/>
      <c r="AA81" s="436"/>
      <c r="AB81" s="436"/>
      <c r="AC81" s="436"/>
      <c r="AD81" s="436"/>
      <c r="AE81" s="436"/>
      <c r="AF81" s="436"/>
      <c r="AG81" s="436"/>
      <c r="AH81" s="436"/>
      <c r="AI81" s="436"/>
    </row>
    <row r="82" spans="1:35" s="393" customFormat="1" ht="20.100000000000001" customHeight="1" x14ac:dyDescent="0.25">
      <c r="F82" s="436"/>
      <c r="G82" s="436"/>
      <c r="H82" s="436"/>
      <c r="I82" s="436"/>
      <c r="J82" s="436"/>
      <c r="K82" s="436">
        <f t="shared" si="4"/>
        <v>37.5</v>
      </c>
      <c r="L82" s="440" t="e" cm="1">
        <f t="array" ref="L82">_xlfn.IFS(K82&lt;$C$51/2,(($C$51/2)/$C$51)^(1/4),K82&gt;2*$C$51,($C$51*2/$C$51)^(1/4),AND(K82&gt;=$C$51/2,K82&lt;=$C$51*2),(K82/$C$51)^(1/4))</f>
        <v>#DIV/0!</v>
      </c>
      <c r="M82" s="436">
        <v>1</v>
      </c>
      <c r="N82" s="436" t="e">
        <f t="shared" si="5"/>
        <v>#DIV/0!</v>
      </c>
      <c r="O82" s="436"/>
      <c r="P82" s="441" t="e">
        <f>#REF!</f>
        <v>#REF!</v>
      </c>
      <c r="Q82" s="441" t="e">
        <f t="shared" si="3"/>
        <v>#DIV/0!</v>
      </c>
      <c r="R82" s="436"/>
      <c r="S82" s="436"/>
      <c r="T82" s="436"/>
      <c r="U82" s="436"/>
      <c r="V82" s="436"/>
      <c r="W82" s="436"/>
      <c r="X82" s="436"/>
      <c r="Y82" s="436"/>
      <c r="Z82" s="436"/>
      <c r="AA82" s="436"/>
      <c r="AB82" s="436"/>
      <c r="AC82" s="436"/>
      <c r="AD82" s="436"/>
      <c r="AE82" s="436"/>
      <c r="AF82" s="436"/>
      <c r="AG82" s="436"/>
      <c r="AH82" s="436"/>
      <c r="AI82" s="436"/>
    </row>
    <row r="83" spans="1:35" s="393" customFormat="1" ht="20.100000000000001" customHeight="1" x14ac:dyDescent="0.25">
      <c r="F83" s="436"/>
      <c r="G83" s="436"/>
      <c r="H83" s="436"/>
      <c r="I83" s="436"/>
      <c r="J83" s="436"/>
      <c r="K83" s="436">
        <f t="shared" si="4"/>
        <v>38</v>
      </c>
      <c r="L83" s="440" t="e" cm="1">
        <f t="array" ref="L83">_xlfn.IFS(K83&lt;$C$51/2,(($C$51/2)/$C$51)^(1/4),K83&gt;2*$C$51,($C$51*2/$C$51)^(1/4),AND(K83&gt;=$C$51/2,K83&lt;=$C$51*2),(K83/$C$51)^(1/4))</f>
        <v>#DIV/0!</v>
      </c>
      <c r="M83" s="436">
        <v>2</v>
      </c>
      <c r="N83" s="436" t="e">
        <f t="shared" si="5"/>
        <v>#DIV/0!</v>
      </c>
      <c r="O83" s="436"/>
      <c r="P83" s="441" t="e">
        <f>#REF!</f>
        <v>#REF!</v>
      </c>
      <c r="Q83" s="441" t="e">
        <f t="shared" si="3"/>
        <v>#DIV/0!</v>
      </c>
      <c r="R83" s="436"/>
      <c r="S83" s="436"/>
      <c r="T83" s="436"/>
      <c r="U83" s="436"/>
      <c r="V83" s="436"/>
      <c r="W83" s="436"/>
      <c r="X83" s="436"/>
      <c r="Y83" s="436"/>
      <c r="Z83" s="436"/>
      <c r="AA83" s="436"/>
      <c r="AB83" s="436"/>
      <c r="AC83" s="436"/>
      <c r="AD83" s="436"/>
      <c r="AE83" s="436"/>
      <c r="AF83" s="436"/>
      <c r="AG83" s="436"/>
      <c r="AH83" s="436"/>
      <c r="AI83" s="436"/>
    </row>
    <row r="84" spans="1:35" s="393" customFormat="1" ht="20.100000000000001" customHeight="1" x14ac:dyDescent="0.25">
      <c r="F84" s="436"/>
      <c r="G84" s="436"/>
      <c r="H84" s="436"/>
      <c r="I84" s="436"/>
      <c r="J84" s="436"/>
      <c r="K84" s="436"/>
      <c r="L84" s="436"/>
      <c r="M84" s="436"/>
      <c r="N84" s="436"/>
      <c r="O84" s="436"/>
      <c r="P84" s="436"/>
      <c r="Q84" s="436"/>
      <c r="R84" s="436"/>
      <c r="S84" s="436"/>
      <c r="T84" s="436"/>
      <c r="U84" s="436"/>
      <c r="V84" s="436"/>
      <c r="W84" s="436"/>
      <c r="X84" s="436"/>
      <c r="Y84" s="436"/>
      <c r="Z84" s="436"/>
      <c r="AA84" s="436"/>
      <c r="AB84" s="436"/>
      <c r="AC84" s="436"/>
      <c r="AD84" s="436"/>
      <c r="AE84" s="436"/>
      <c r="AF84" s="436"/>
      <c r="AG84" s="436"/>
      <c r="AH84" s="436"/>
      <c r="AI84" s="436"/>
    </row>
    <row r="85" spans="1:35" s="393" customFormat="1" ht="20.100000000000001" customHeight="1" x14ac:dyDescent="0.25">
      <c r="F85" s="436"/>
      <c r="G85" s="436"/>
      <c r="H85" s="436"/>
      <c r="I85" s="436"/>
      <c r="J85" s="436"/>
      <c r="K85" s="436"/>
      <c r="L85" s="436"/>
      <c r="M85" s="436"/>
      <c r="N85" s="436"/>
      <c r="O85" s="436"/>
      <c r="P85" s="436"/>
      <c r="Q85" s="436"/>
      <c r="R85" s="436"/>
      <c r="S85" s="436"/>
      <c r="T85" s="436"/>
      <c r="U85" s="436"/>
      <c r="V85" s="436"/>
      <c r="W85" s="436"/>
      <c r="X85" s="436"/>
      <c r="Y85" s="436"/>
      <c r="Z85" s="436"/>
      <c r="AA85" s="436"/>
      <c r="AB85" s="436"/>
      <c r="AC85" s="436"/>
      <c r="AD85" s="436"/>
      <c r="AE85" s="436"/>
      <c r="AF85" s="436"/>
      <c r="AG85" s="436"/>
      <c r="AH85" s="436"/>
      <c r="AI85" s="436"/>
    </row>
    <row r="86" spans="1:35" s="393" customFormat="1" ht="20.100000000000001" customHeight="1" x14ac:dyDescent="0.25">
      <c r="F86" s="436"/>
      <c r="G86" s="436"/>
      <c r="H86" s="436"/>
      <c r="I86" s="436"/>
      <c r="J86" s="436"/>
      <c r="K86" s="436"/>
      <c r="L86" s="436"/>
      <c r="M86" s="436"/>
      <c r="N86" s="436"/>
      <c r="O86" s="436"/>
      <c r="P86" s="436"/>
      <c r="Q86" s="436"/>
      <c r="R86" s="436"/>
      <c r="S86" s="436"/>
      <c r="T86" s="436"/>
      <c r="U86" s="436"/>
      <c r="V86" s="436"/>
      <c r="W86" s="436"/>
      <c r="X86" s="436"/>
      <c r="Y86" s="436"/>
      <c r="Z86" s="436"/>
      <c r="AA86" s="436"/>
      <c r="AB86" s="436"/>
      <c r="AC86" s="436"/>
      <c r="AD86" s="436"/>
      <c r="AE86" s="436"/>
      <c r="AF86" s="436"/>
      <c r="AG86" s="436"/>
      <c r="AH86" s="436"/>
      <c r="AI86" s="436"/>
    </row>
    <row r="87" spans="1:35" s="393" customFormat="1" ht="20.100000000000001" customHeight="1" x14ac:dyDescent="0.25">
      <c r="A87" s="396" t="s">
        <v>59</v>
      </c>
      <c r="F87" s="436"/>
      <c r="G87" s="436"/>
      <c r="H87" s="436"/>
      <c r="I87" s="436"/>
      <c r="J87" s="436"/>
      <c r="K87" s="436"/>
      <c r="L87" s="436"/>
      <c r="M87" s="436"/>
      <c r="N87" s="436"/>
      <c r="O87" s="436"/>
      <c r="P87" s="436"/>
      <c r="Q87" s="436"/>
      <c r="R87" s="436"/>
      <c r="S87" s="436"/>
      <c r="T87" s="436"/>
      <c r="U87" s="436"/>
      <c r="V87" s="436"/>
      <c r="W87" s="436"/>
      <c r="X87" s="436"/>
      <c r="Y87" s="436"/>
      <c r="Z87" s="436"/>
      <c r="AA87" s="436"/>
      <c r="AB87" s="436"/>
      <c r="AC87" s="436"/>
      <c r="AD87" s="436"/>
      <c r="AE87" s="436"/>
      <c r="AF87" s="436"/>
      <c r="AG87" s="436"/>
      <c r="AH87" s="436"/>
      <c r="AI87" s="436"/>
    </row>
    <row r="88" spans="1:35" s="393" customFormat="1" ht="20.100000000000001" customHeight="1" x14ac:dyDescent="0.25">
      <c r="A88" s="414" t="s">
        <v>743</v>
      </c>
      <c r="B88" s="414"/>
      <c r="C88" s="414"/>
      <c r="D88" s="414"/>
      <c r="E88" s="414"/>
      <c r="F88" s="436"/>
      <c r="G88" s="436"/>
      <c r="H88" s="436"/>
      <c r="I88" s="436"/>
      <c r="J88" s="436"/>
      <c r="K88" s="436"/>
      <c r="L88" s="436"/>
      <c r="M88" s="436"/>
      <c r="N88" s="436"/>
      <c r="O88" s="436"/>
      <c r="P88" s="436"/>
      <c r="Q88" s="436"/>
      <c r="R88" s="436"/>
      <c r="S88" s="436"/>
      <c r="T88" s="436"/>
      <c r="U88" s="436"/>
      <c r="V88" s="436"/>
      <c r="W88" s="436"/>
      <c r="X88" s="436"/>
      <c r="Y88" s="436"/>
      <c r="Z88" s="436"/>
      <c r="AA88" s="436"/>
      <c r="AB88" s="436"/>
      <c r="AC88" s="436"/>
      <c r="AD88" s="436"/>
      <c r="AE88" s="436"/>
      <c r="AF88" s="436"/>
      <c r="AG88" s="436"/>
      <c r="AH88" s="436"/>
      <c r="AI88" s="436"/>
    </row>
    <row r="89" spans="1:35" s="393" customFormat="1" ht="20.100000000000001" customHeight="1" x14ac:dyDescent="0.25">
      <c r="A89" s="414" t="s">
        <v>744</v>
      </c>
      <c r="B89" s="414"/>
      <c r="C89" s="414"/>
      <c r="D89" s="414"/>
      <c r="E89" s="414"/>
      <c r="F89" s="436"/>
      <c r="G89" s="436"/>
      <c r="H89" s="436"/>
      <c r="I89" s="436"/>
      <c r="J89" s="436"/>
      <c r="K89" s="436"/>
      <c r="L89" s="440"/>
      <c r="M89" s="436"/>
      <c r="N89" s="436"/>
      <c r="O89" s="436"/>
      <c r="P89" s="436"/>
      <c r="Q89" s="436"/>
      <c r="R89" s="436"/>
      <c r="S89" s="436"/>
      <c r="T89" s="436"/>
      <c r="U89" s="436"/>
      <c r="V89" s="436"/>
      <c r="W89" s="436"/>
      <c r="X89" s="436"/>
      <c r="Y89" s="436"/>
      <c r="Z89" s="436"/>
      <c r="AA89" s="436"/>
      <c r="AB89" s="436"/>
      <c r="AC89" s="436"/>
      <c r="AD89" s="436"/>
      <c r="AE89" s="436"/>
      <c r="AF89" s="436"/>
      <c r="AG89" s="436"/>
      <c r="AH89" s="436"/>
      <c r="AI89" s="436"/>
    </row>
    <row r="90" spans="1:35" s="393" customFormat="1" ht="20.100000000000001" customHeight="1" x14ac:dyDescent="0.25">
      <c r="A90" s="414"/>
      <c r="B90" s="414"/>
      <c r="C90" s="414"/>
      <c r="D90" s="414"/>
      <c r="E90" s="414"/>
      <c r="F90" s="436"/>
      <c r="G90" s="436"/>
      <c r="H90" s="436"/>
      <c r="I90" s="436"/>
      <c r="J90" s="436"/>
      <c r="K90" s="436"/>
      <c r="L90" s="440"/>
      <c r="M90" s="436"/>
      <c r="N90" s="436"/>
      <c r="O90" s="436"/>
      <c r="P90" s="436"/>
      <c r="Q90" s="436"/>
      <c r="R90" s="436"/>
      <c r="S90" s="436"/>
      <c r="T90" s="436"/>
      <c r="U90" s="436"/>
      <c r="V90" s="436"/>
      <c r="W90" s="436"/>
      <c r="X90" s="436"/>
      <c r="Y90" s="436"/>
      <c r="Z90" s="436"/>
      <c r="AA90" s="436"/>
      <c r="AB90" s="436"/>
      <c r="AC90" s="436"/>
      <c r="AD90" s="436"/>
      <c r="AE90" s="436"/>
      <c r="AF90" s="436"/>
      <c r="AG90" s="436"/>
      <c r="AH90" s="436"/>
      <c r="AI90" s="436"/>
    </row>
    <row r="91" spans="1:35" s="393" customFormat="1" ht="20.100000000000001" customHeight="1" x14ac:dyDescent="0.25">
      <c r="A91" s="414" t="s">
        <v>670</v>
      </c>
      <c r="B91" s="414"/>
      <c r="C91" s="414"/>
      <c r="D91" s="414"/>
      <c r="E91" s="414"/>
      <c r="F91" s="436"/>
      <c r="G91" s="436"/>
      <c r="H91" s="436"/>
      <c r="I91" s="436"/>
      <c r="J91" s="436"/>
      <c r="K91" s="436"/>
      <c r="L91" s="440"/>
      <c r="M91" s="436"/>
      <c r="N91" s="436"/>
      <c r="O91" s="436"/>
      <c r="P91" s="436"/>
      <c r="Q91" s="436"/>
      <c r="R91" s="436"/>
      <c r="S91" s="436"/>
      <c r="T91" s="436"/>
      <c r="U91" s="436"/>
      <c r="V91" s="436"/>
      <c r="W91" s="436"/>
      <c r="X91" s="436"/>
      <c r="Y91" s="436"/>
      <c r="Z91" s="436"/>
      <c r="AA91" s="436"/>
      <c r="AB91" s="436"/>
      <c r="AC91" s="436"/>
      <c r="AD91" s="436"/>
      <c r="AE91" s="436"/>
      <c r="AF91" s="436"/>
      <c r="AG91" s="436"/>
      <c r="AH91" s="436"/>
      <c r="AI91" s="436"/>
    </row>
    <row r="92" spans="1:35" s="393" customFormat="1" ht="20.100000000000001" customHeight="1" x14ac:dyDescent="0.25">
      <c r="A92" s="414" t="s">
        <v>745</v>
      </c>
      <c r="B92" s="414"/>
      <c r="C92" s="414"/>
      <c r="D92" s="414"/>
      <c r="E92" s="414"/>
      <c r="F92" s="436"/>
      <c r="G92" s="436"/>
      <c r="H92" s="436"/>
      <c r="I92" s="436"/>
      <c r="J92" s="436"/>
      <c r="K92" s="436"/>
      <c r="L92" s="440"/>
      <c r="M92" s="436"/>
      <c r="N92" s="436"/>
      <c r="O92" s="436"/>
      <c r="P92" s="436"/>
      <c r="Q92" s="436"/>
      <c r="R92" s="436"/>
      <c r="S92" s="436"/>
      <c r="T92" s="436"/>
      <c r="U92" s="436"/>
      <c r="V92" s="436"/>
      <c r="W92" s="436"/>
      <c r="X92" s="436"/>
      <c r="Y92" s="436"/>
      <c r="Z92" s="436"/>
      <c r="AA92" s="436"/>
      <c r="AB92" s="436"/>
      <c r="AC92" s="436"/>
      <c r="AD92" s="436"/>
      <c r="AE92" s="436"/>
      <c r="AF92" s="436"/>
      <c r="AG92" s="436"/>
      <c r="AH92" s="436"/>
      <c r="AI92" s="436"/>
    </row>
    <row r="93" spans="1:35" s="393" customFormat="1" ht="20.100000000000001" customHeight="1" x14ac:dyDescent="0.25">
      <c r="A93" s="414" t="s">
        <v>746</v>
      </c>
      <c r="B93" s="414"/>
      <c r="C93" s="414"/>
      <c r="D93" s="414"/>
      <c r="E93" s="414"/>
      <c r="F93" s="436"/>
      <c r="G93" s="436"/>
      <c r="H93" s="436"/>
      <c r="I93" s="436"/>
      <c r="J93" s="436"/>
      <c r="K93" s="436"/>
      <c r="L93" s="440"/>
      <c r="M93" s="436"/>
      <c r="N93" s="436"/>
      <c r="O93" s="436"/>
      <c r="P93" s="436"/>
      <c r="Q93" s="436"/>
      <c r="R93" s="436"/>
      <c r="S93" s="436"/>
      <c r="T93" s="436"/>
      <c r="U93" s="436"/>
      <c r="V93" s="436"/>
      <c r="W93" s="436"/>
      <c r="X93" s="436"/>
      <c r="Y93" s="436"/>
      <c r="Z93" s="436"/>
      <c r="AA93" s="436"/>
      <c r="AB93" s="436"/>
      <c r="AC93" s="436"/>
      <c r="AD93" s="436"/>
      <c r="AE93" s="436"/>
      <c r="AF93" s="436"/>
      <c r="AG93" s="436"/>
      <c r="AH93" s="436"/>
      <c r="AI93" s="436"/>
    </row>
    <row r="94" spans="1:35" s="393" customFormat="1" ht="20.100000000000001" customHeight="1" x14ac:dyDescent="0.25">
      <c r="A94" s="414"/>
      <c r="B94" s="414"/>
      <c r="C94" s="414"/>
      <c r="D94" s="414"/>
      <c r="E94" s="414"/>
      <c r="F94" s="436"/>
      <c r="G94" s="436"/>
      <c r="H94" s="436"/>
      <c r="I94" s="436"/>
      <c r="J94" s="436"/>
      <c r="K94" s="436"/>
      <c r="L94" s="440"/>
      <c r="M94" s="436"/>
      <c r="N94" s="436"/>
      <c r="O94" s="436"/>
      <c r="P94" s="436"/>
      <c r="Q94" s="436"/>
      <c r="R94" s="436"/>
      <c r="S94" s="436"/>
      <c r="T94" s="436"/>
      <c r="U94" s="436"/>
      <c r="V94" s="436"/>
      <c r="W94" s="436"/>
      <c r="X94" s="436"/>
      <c r="Y94" s="436"/>
      <c r="Z94" s="436"/>
      <c r="AA94" s="436"/>
      <c r="AB94" s="436"/>
      <c r="AC94" s="436"/>
      <c r="AD94" s="436"/>
      <c r="AE94" s="436"/>
      <c r="AF94" s="436"/>
      <c r="AG94" s="436"/>
      <c r="AH94" s="436"/>
      <c r="AI94" s="436"/>
    </row>
    <row r="95" spans="1:35" s="393" customFormat="1" ht="20.100000000000001" customHeight="1" x14ac:dyDescent="0.25">
      <c r="F95" s="436"/>
      <c r="G95" s="436"/>
      <c r="H95" s="436"/>
      <c r="I95" s="436"/>
      <c r="J95" s="436"/>
      <c r="K95" s="436"/>
      <c r="L95" s="440"/>
      <c r="M95" s="436"/>
      <c r="N95" s="436"/>
      <c r="O95" s="436"/>
      <c r="P95" s="436"/>
      <c r="Q95" s="436"/>
      <c r="R95" s="436"/>
      <c r="S95" s="436"/>
      <c r="T95" s="436"/>
      <c r="U95" s="436"/>
      <c r="V95" s="436"/>
      <c r="W95" s="436"/>
      <c r="X95" s="436"/>
      <c r="Y95" s="436"/>
      <c r="Z95" s="436"/>
      <c r="AA95" s="436"/>
      <c r="AB95" s="436"/>
      <c r="AC95" s="436"/>
      <c r="AD95" s="436"/>
      <c r="AE95" s="436"/>
      <c r="AF95" s="436"/>
      <c r="AG95" s="436"/>
      <c r="AH95" s="436"/>
      <c r="AI95" s="436"/>
    </row>
    <row r="96" spans="1:35" s="393" customFormat="1" ht="20.100000000000001" customHeight="1" x14ac:dyDescent="0.25">
      <c r="F96" s="436"/>
      <c r="G96" s="436"/>
      <c r="H96" s="436"/>
      <c r="I96" s="436"/>
      <c r="J96" s="436"/>
      <c r="K96" s="436"/>
      <c r="L96" s="440"/>
      <c r="M96" s="436"/>
      <c r="N96" s="436"/>
      <c r="O96" s="436"/>
      <c r="P96" s="436"/>
      <c r="Q96" s="436"/>
      <c r="R96" s="436"/>
      <c r="S96" s="436"/>
      <c r="T96" s="436"/>
      <c r="U96" s="436"/>
      <c r="V96" s="436"/>
      <c r="W96" s="436"/>
      <c r="X96" s="436"/>
      <c r="Y96" s="436"/>
      <c r="Z96" s="436"/>
      <c r="AA96" s="436"/>
      <c r="AB96" s="436"/>
      <c r="AC96" s="436"/>
      <c r="AD96" s="436"/>
      <c r="AE96" s="436"/>
      <c r="AF96" s="436"/>
      <c r="AG96" s="436"/>
      <c r="AH96" s="436"/>
      <c r="AI96" s="436"/>
    </row>
    <row r="97" spans="6:35" s="393" customFormat="1" ht="20.100000000000001" customHeight="1" x14ac:dyDescent="0.25">
      <c r="F97" s="436"/>
      <c r="G97" s="436"/>
      <c r="H97" s="436"/>
      <c r="I97" s="436"/>
      <c r="J97" s="436"/>
      <c r="K97" s="436"/>
      <c r="L97" s="440"/>
      <c r="M97" s="436"/>
      <c r="N97" s="436"/>
      <c r="O97" s="436"/>
      <c r="P97" s="436"/>
      <c r="Q97" s="436"/>
      <c r="R97" s="436"/>
      <c r="S97" s="436"/>
      <c r="T97" s="436"/>
      <c r="U97" s="436"/>
      <c r="V97" s="436"/>
      <c r="W97" s="436"/>
      <c r="X97" s="436"/>
      <c r="Y97" s="436"/>
      <c r="Z97" s="436"/>
      <c r="AA97" s="436"/>
      <c r="AB97" s="436"/>
      <c r="AC97" s="436"/>
      <c r="AD97" s="436"/>
      <c r="AE97" s="436"/>
      <c r="AF97" s="436"/>
      <c r="AG97" s="436"/>
      <c r="AH97" s="436"/>
      <c r="AI97" s="436"/>
    </row>
    <row r="98" spans="6:35" s="393" customFormat="1" ht="20.100000000000001" customHeight="1" x14ac:dyDescent="0.25">
      <c r="F98" s="436"/>
      <c r="G98" s="436"/>
      <c r="H98" s="436"/>
      <c r="I98" s="436"/>
      <c r="J98" s="436"/>
      <c r="K98" s="436"/>
      <c r="L98" s="440"/>
      <c r="M98" s="436"/>
      <c r="N98" s="436"/>
      <c r="O98" s="436"/>
      <c r="P98" s="436"/>
      <c r="Q98" s="436"/>
      <c r="R98" s="436"/>
      <c r="S98" s="436"/>
      <c r="T98" s="436"/>
      <c r="U98" s="436"/>
      <c r="V98" s="436"/>
      <c r="W98" s="436"/>
      <c r="X98" s="436"/>
      <c r="Y98" s="436"/>
      <c r="Z98" s="436"/>
      <c r="AA98" s="436"/>
      <c r="AB98" s="436"/>
      <c r="AC98" s="436"/>
      <c r="AD98" s="436"/>
      <c r="AE98" s="436"/>
      <c r="AF98" s="436"/>
      <c r="AG98" s="436"/>
      <c r="AH98" s="436"/>
      <c r="AI98" s="436"/>
    </row>
    <row r="99" spans="6:35" s="393" customFormat="1" ht="20.100000000000001" customHeight="1" x14ac:dyDescent="0.25">
      <c r="F99" s="436"/>
      <c r="G99" s="436"/>
      <c r="H99" s="436"/>
      <c r="I99" s="436"/>
      <c r="J99" s="436"/>
      <c r="K99" s="436"/>
      <c r="L99" s="440"/>
      <c r="M99" s="436"/>
      <c r="N99" s="436"/>
      <c r="O99" s="436"/>
      <c r="P99" s="436"/>
      <c r="Q99" s="436"/>
      <c r="R99" s="436"/>
      <c r="S99" s="436"/>
      <c r="T99" s="436"/>
      <c r="U99" s="436"/>
      <c r="V99" s="436"/>
      <c r="W99" s="436"/>
      <c r="X99" s="436"/>
      <c r="Y99" s="436"/>
      <c r="Z99" s="436"/>
      <c r="AA99" s="436"/>
      <c r="AB99" s="436"/>
      <c r="AC99" s="436"/>
      <c r="AD99" s="436"/>
      <c r="AE99" s="436"/>
      <c r="AF99" s="436"/>
      <c r="AG99" s="436"/>
      <c r="AH99" s="436"/>
      <c r="AI99" s="436"/>
    </row>
    <row r="100" spans="6:35" s="393" customFormat="1" ht="20.100000000000001" customHeight="1" x14ac:dyDescent="0.25">
      <c r="F100" s="436"/>
      <c r="G100" s="436"/>
      <c r="H100" s="436"/>
      <c r="I100" s="436"/>
      <c r="J100" s="436"/>
      <c r="K100" s="436"/>
      <c r="L100" s="440"/>
      <c r="M100" s="436"/>
      <c r="N100" s="436"/>
      <c r="O100" s="436"/>
      <c r="P100" s="436"/>
      <c r="Q100" s="436"/>
      <c r="R100" s="436"/>
      <c r="S100" s="436"/>
      <c r="T100" s="436"/>
      <c r="U100" s="436"/>
      <c r="V100" s="436"/>
      <c r="W100" s="436"/>
      <c r="X100" s="436"/>
      <c r="Y100" s="436"/>
      <c r="Z100" s="436"/>
      <c r="AA100" s="436"/>
      <c r="AB100" s="436"/>
      <c r="AC100" s="436"/>
      <c r="AD100" s="436"/>
      <c r="AE100" s="436"/>
      <c r="AF100" s="436"/>
      <c r="AG100" s="436"/>
      <c r="AH100" s="436"/>
      <c r="AI100" s="436"/>
    </row>
    <row r="101" spans="6:35" s="393" customFormat="1" ht="20.100000000000001" customHeight="1" x14ac:dyDescent="0.25">
      <c r="F101" s="436"/>
      <c r="G101" s="436"/>
      <c r="H101" s="436"/>
      <c r="I101" s="436"/>
      <c r="J101" s="436"/>
      <c r="K101" s="436"/>
      <c r="L101" s="440"/>
      <c r="M101" s="436"/>
      <c r="N101" s="436"/>
      <c r="O101" s="436"/>
      <c r="P101" s="436"/>
      <c r="Q101" s="436"/>
      <c r="R101" s="436"/>
      <c r="S101" s="436"/>
      <c r="T101" s="436"/>
      <c r="U101" s="436"/>
      <c r="V101" s="436"/>
      <c r="W101" s="436"/>
      <c r="X101" s="436"/>
      <c r="Y101" s="436"/>
      <c r="Z101" s="436"/>
      <c r="AA101" s="436"/>
      <c r="AB101" s="436"/>
      <c r="AC101" s="436"/>
      <c r="AD101" s="436"/>
      <c r="AE101" s="436"/>
      <c r="AF101" s="436"/>
      <c r="AG101" s="436"/>
      <c r="AH101" s="436"/>
      <c r="AI101" s="436"/>
    </row>
    <row r="102" spans="6:35" s="393" customFormat="1" ht="20.100000000000001" customHeight="1" x14ac:dyDescent="0.25">
      <c r="F102" s="436"/>
      <c r="G102" s="436"/>
      <c r="H102" s="436"/>
      <c r="I102" s="436"/>
      <c r="J102" s="436"/>
      <c r="K102" s="436"/>
      <c r="L102" s="440"/>
      <c r="M102" s="436"/>
      <c r="N102" s="436"/>
      <c r="O102" s="436"/>
      <c r="P102" s="436"/>
      <c r="Q102" s="436"/>
      <c r="R102" s="436"/>
      <c r="S102" s="436"/>
      <c r="T102" s="436"/>
      <c r="U102" s="436"/>
      <c r="V102" s="436"/>
      <c r="W102" s="436"/>
      <c r="X102" s="436"/>
      <c r="Y102" s="436"/>
      <c r="Z102" s="436"/>
      <c r="AA102" s="436"/>
      <c r="AB102" s="436"/>
      <c r="AC102" s="436"/>
      <c r="AD102" s="436"/>
      <c r="AE102" s="436"/>
      <c r="AF102" s="436"/>
      <c r="AG102" s="436"/>
      <c r="AH102" s="436"/>
      <c r="AI102" s="436"/>
    </row>
    <row r="103" spans="6:35" s="393" customFormat="1" ht="20.100000000000001" customHeight="1" x14ac:dyDescent="0.25">
      <c r="F103" s="436"/>
      <c r="G103" s="436"/>
      <c r="H103" s="436"/>
      <c r="I103" s="436"/>
      <c r="J103" s="436"/>
      <c r="K103" s="436"/>
      <c r="L103" s="440"/>
      <c r="M103" s="436"/>
      <c r="N103" s="436"/>
      <c r="O103" s="436"/>
      <c r="P103" s="436"/>
      <c r="Q103" s="436"/>
      <c r="R103" s="436"/>
      <c r="S103" s="436"/>
      <c r="T103" s="436"/>
      <c r="U103" s="436"/>
      <c r="V103" s="436"/>
      <c r="W103" s="436"/>
      <c r="X103" s="436"/>
      <c r="Y103" s="436"/>
      <c r="Z103" s="436"/>
      <c r="AA103" s="436"/>
      <c r="AB103" s="436"/>
      <c r="AC103" s="436"/>
      <c r="AD103" s="436"/>
      <c r="AE103" s="436"/>
      <c r="AF103" s="436"/>
      <c r="AG103" s="436"/>
      <c r="AH103" s="436"/>
      <c r="AI103" s="436"/>
    </row>
    <row r="104" spans="6:35" s="393" customFormat="1" ht="20.100000000000001" customHeight="1" x14ac:dyDescent="0.25">
      <c r="F104" s="436"/>
      <c r="G104" s="436"/>
      <c r="H104" s="436"/>
      <c r="I104" s="436"/>
      <c r="J104" s="436"/>
      <c r="K104" s="436"/>
      <c r="L104" s="440"/>
      <c r="M104" s="436"/>
      <c r="N104" s="436"/>
      <c r="O104" s="436"/>
      <c r="P104" s="436"/>
      <c r="Q104" s="436"/>
      <c r="R104" s="436"/>
      <c r="S104" s="436"/>
      <c r="T104" s="436"/>
      <c r="U104" s="436"/>
      <c r="V104" s="436"/>
      <c r="W104" s="436"/>
      <c r="X104" s="436"/>
      <c r="Y104" s="436"/>
      <c r="Z104" s="436"/>
      <c r="AA104" s="436"/>
      <c r="AB104" s="436"/>
      <c r="AC104" s="436"/>
      <c r="AD104" s="436"/>
      <c r="AE104" s="436"/>
      <c r="AF104" s="436"/>
      <c r="AG104" s="436"/>
      <c r="AH104" s="436"/>
      <c r="AI104" s="436"/>
    </row>
    <row r="105" spans="6:35" s="393" customFormat="1" ht="20.100000000000001" customHeight="1" x14ac:dyDescent="0.25">
      <c r="F105" s="436"/>
      <c r="G105" s="436"/>
      <c r="H105" s="436"/>
      <c r="I105" s="436"/>
      <c r="J105" s="436"/>
      <c r="K105" s="436"/>
      <c r="L105" s="440"/>
      <c r="M105" s="436"/>
      <c r="N105" s="436"/>
      <c r="O105" s="436"/>
      <c r="P105" s="436"/>
      <c r="Q105" s="436"/>
      <c r="R105" s="436"/>
      <c r="S105" s="436"/>
      <c r="T105" s="436"/>
      <c r="U105" s="436"/>
      <c r="V105" s="436"/>
      <c r="W105" s="436"/>
      <c r="X105" s="436"/>
      <c r="Y105" s="436"/>
      <c r="Z105" s="436"/>
      <c r="AA105" s="436"/>
      <c r="AB105" s="436"/>
      <c r="AC105" s="436"/>
      <c r="AD105" s="436"/>
      <c r="AE105" s="436"/>
      <c r="AF105" s="436"/>
      <c r="AG105" s="436"/>
      <c r="AH105" s="436"/>
      <c r="AI105" s="436"/>
    </row>
    <row r="106" spans="6:35" s="393" customFormat="1" ht="20.100000000000001" customHeight="1" x14ac:dyDescent="0.25">
      <c r="F106" s="436"/>
      <c r="G106" s="436"/>
      <c r="H106" s="436"/>
      <c r="I106" s="436"/>
      <c r="J106" s="436"/>
      <c r="K106" s="436"/>
      <c r="L106" s="440"/>
      <c r="M106" s="436"/>
      <c r="N106" s="436"/>
      <c r="O106" s="436"/>
      <c r="P106" s="436"/>
      <c r="Q106" s="436"/>
      <c r="R106" s="436"/>
      <c r="S106" s="436"/>
      <c r="T106" s="436"/>
      <c r="U106" s="436"/>
      <c r="V106" s="436"/>
      <c r="W106" s="436"/>
      <c r="X106" s="436"/>
      <c r="Y106" s="436"/>
      <c r="Z106" s="436"/>
      <c r="AA106" s="436"/>
      <c r="AB106" s="436"/>
      <c r="AC106" s="436"/>
      <c r="AD106" s="436"/>
      <c r="AE106" s="436"/>
      <c r="AF106" s="436"/>
      <c r="AG106" s="436"/>
      <c r="AH106" s="436"/>
      <c r="AI106" s="436"/>
    </row>
    <row r="107" spans="6:35" s="393" customFormat="1" ht="20.100000000000001" customHeight="1" x14ac:dyDescent="0.25">
      <c r="F107" s="436"/>
      <c r="G107" s="436"/>
      <c r="H107" s="436"/>
      <c r="I107" s="436"/>
      <c r="J107" s="436"/>
      <c r="K107" s="436"/>
      <c r="L107" s="440"/>
      <c r="M107" s="436"/>
      <c r="N107" s="436"/>
      <c r="O107" s="436"/>
      <c r="P107" s="436"/>
      <c r="Q107" s="436"/>
      <c r="R107" s="436"/>
      <c r="S107" s="436"/>
      <c r="T107" s="436"/>
      <c r="U107" s="436"/>
      <c r="V107" s="436"/>
      <c r="W107" s="436"/>
      <c r="X107" s="436"/>
      <c r="Y107" s="436"/>
      <c r="Z107" s="436"/>
      <c r="AA107" s="436"/>
      <c r="AB107" s="436"/>
      <c r="AC107" s="436"/>
      <c r="AD107" s="436"/>
      <c r="AE107" s="436"/>
      <c r="AF107" s="436"/>
      <c r="AG107" s="436"/>
      <c r="AH107" s="436"/>
      <c r="AI107" s="436"/>
    </row>
    <row r="108" spans="6:35" s="393" customFormat="1" ht="20.100000000000001" customHeight="1" x14ac:dyDescent="0.25">
      <c r="F108" s="436"/>
      <c r="G108" s="436"/>
      <c r="H108" s="436"/>
      <c r="I108" s="436"/>
      <c r="J108" s="436"/>
      <c r="K108" s="436"/>
      <c r="L108" s="440"/>
      <c r="M108" s="436"/>
      <c r="N108" s="436"/>
      <c r="O108" s="436"/>
      <c r="P108" s="436"/>
      <c r="Q108" s="436"/>
      <c r="R108" s="436"/>
      <c r="S108" s="436"/>
      <c r="T108" s="436"/>
      <c r="U108" s="436"/>
      <c r="V108" s="436"/>
      <c r="W108" s="436"/>
      <c r="X108" s="436"/>
      <c r="Y108" s="436"/>
      <c r="Z108" s="436"/>
      <c r="AA108" s="436"/>
      <c r="AB108" s="436"/>
      <c r="AC108" s="436"/>
      <c r="AD108" s="436"/>
      <c r="AE108" s="436"/>
      <c r="AF108" s="436"/>
      <c r="AG108" s="436"/>
      <c r="AH108" s="436"/>
      <c r="AI108" s="436"/>
    </row>
    <row r="109" spans="6:35" s="393" customFormat="1" ht="20.100000000000001" customHeight="1" x14ac:dyDescent="0.25">
      <c r="F109" s="436"/>
      <c r="G109" s="436"/>
      <c r="H109" s="436"/>
      <c r="I109" s="436"/>
      <c r="J109" s="436"/>
      <c r="K109" s="436"/>
      <c r="L109" s="440"/>
      <c r="M109" s="436"/>
      <c r="N109" s="436"/>
      <c r="O109" s="436"/>
      <c r="P109" s="436"/>
      <c r="Q109" s="436"/>
      <c r="R109" s="436"/>
      <c r="S109" s="436"/>
      <c r="T109" s="436"/>
      <c r="U109" s="436"/>
      <c r="V109" s="436"/>
      <c r="W109" s="436"/>
      <c r="X109" s="436"/>
      <c r="Y109" s="436"/>
      <c r="Z109" s="436"/>
      <c r="AA109" s="436"/>
      <c r="AB109" s="436"/>
      <c r="AC109" s="436"/>
      <c r="AD109" s="436"/>
      <c r="AE109" s="436"/>
      <c r="AF109" s="436"/>
      <c r="AG109" s="436"/>
      <c r="AH109" s="436"/>
      <c r="AI109" s="436"/>
    </row>
    <row r="110" spans="6:35" s="393" customFormat="1" ht="20.100000000000001" customHeight="1" x14ac:dyDescent="0.25">
      <c r="F110" s="436"/>
      <c r="G110" s="436"/>
      <c r="H110" s="436"/>
      <c r="I110" s="436"/>
      <c r="J110" s="436"/>
      <c r="K110" s="436"/>
      <c r="L110" s="440"/>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row>
    <row r="111" spans="6:35" s="393" customFormat="1" ht="20.100000000000001" customHeight="1" x14ac:dyDescent="0.25">
      <c r="F111" s="436"/>
      <c r="G111" s="436"/>
      <c r="H111" s="436"/>
      <c r="I111" s="436"/>
      <c r="J111" s="436"/>
      <c r="K111" s="436"/>
      <c r="L111" s="440"/>
      <c r="M111" s="436"/>
      <c r="N111" s="436"/>
      <c r="O111" s="436"/>
      <c r="P111" s="436"/>
      <c r="Q111" s="436"/>
      <c r="R111" s="436"/>
      <c r="S111" s="436"/>
      <c r="T111" s="436"/>
      <c r="U111" s="436"/>
      <c r="V111" s="436"/>
      <c r="W111" s="436"/>
      <c r="X111" s="436"/>
      <c r="Y111" s="436"/>
      <c r="Z111" s="436"/>
      <c r="AA111" s="436"/>
      <c r="AB111" s="436"/>
      <c r="AC111" s="436"/>
      <c r="AD111" s="436"/>
      <c r="AE111" s="436"/>
      <c r="AF111" s="436"/>
      <c r="AG111" s="436"/>
      <c r="AH111" s="436"/>
      <c r="AI111" s="436"/>
    </row>
    <row r="112" spans="6:35" s="393" customFormat="1" ht="20.100000000000001" customHeight="1" x14ac:dyDescent="0.25">
      <c r="F112" s="436"/>
      <c r="G112" s="436"/>
      <c r="H112" s="436"/>
      <c r="I112" s="436"/>
      <c r="J112" s="436"/>
      <c r="K112" s="436"/>
      <c r="L112" s="440"/>
      <c r="M112" s="436"/>
      <c r="N112" s="436"/>
      <c r="O112" s="436"/>
      <c r="P112" s="436"/>
      <c r="Q112" s="436"/>
      <c r="R112" s="436"/>
      <c r="S112" s="436"/>
      <c r="T112" s="436"/>
      <c r="U112" s="436"/>
      <c r="V112" s="436"/>
      <c r="W112" s="436"/>
      <c r="X112" s="436"/>
      <c r="Y112" s="436"/>
      <c r="Z112" s="436"/>
      <c r="AA112" s="436"/>
      <c r="AB112" s="436"/>
      <c r="AC112" s="436"/>
      <c r="AD112" s="436"/>
      <c r="AE112" s="436"/>
      <c r="AF112" s="436"/>
      <c r="AG112" s="436"/>
      <c r="AH112" s="436"/>
      <c r="AI112" s="436"/>
    </row>
    <row r="113" spans="6:35" s="393" customFormat="1" ht="20.100000000000001" customHeight="1" x14ac:dyDescent="0.25">
      <c r="F113" s="436"/>
      <c r="G113" s="436"/>
      <c r="H113" s="436"/>
      <c r="I113" s="436"/>
      <c r="J113" s="436"/>
      <c r="K113" s="436"/>
      <c r="L113" s="440"/>
      <c r="M113" s="436"/>
      <c r="N113" s="436"/>
      <c r="O113" s="436"/>
      <c r="P113" s="436"/>
      <c r="Q113" s="436"/>
      <c r="R113" s="436"/>
      <c r="S113" s="436"/>
      <c r="T113" s="436"/>
      <c r="U113" s="436"/>
      <c r="V113" s="436"/>
      <c r="W113" s="436"/>
      <c r="X113" s="436"/>
      <c r="Y113" s="436"/>
      <c r="Z113" s="436"/>
      <c r="AA113" s="436"/>
      <c r="AB113" s="436"/>
      <c r="AC113" s="436"/>
      <c r="AD113" s="436"/>
      <c r="AE113" s="436"/>
      <c r="AF113" s="436"/>
      <c r="AG113" s="436"/>
      <c r="AH113" s="436"/>
      <c r="AI113" s="436"/>
    </row>
    <row r="114" spans="6:35" s="393" customFormat="1" ht="20.100000000000001" customHeight="1" x14ac:dyDescent="0.25">
      <c r="F114" s="436"/>
      <c r="G114" s="436"/>
      <c r="H114" s="436"/>
      <c r="I114" s="436"/>
      <c r="J114" s="436"/>
      <c r="K114" s="436"/>
      <c r="L114" s="440"/>
      <c r="M114" s="436"/>
      <c r="N114" s="436"/>
      <c r="O114" s="436"/>
      <c r="P114" s="436"/>
      <c r="Q114" s="436"/>
      <c r="R114" s="436"/>
      <c r="S114" s="436"/>
      <c r="T114" s="436"/>
      <c r="U114" s="436"/>
      <c r="V114" s="436"/>
      <c r="W114" s="436"/>
      <c r="X114" s="436"/>
      <c r="Y114" s="436"/>
      <c r="Z114" s="436"/>
      <c r="AA114" s="436"/>
      <c r="AB114" s="436"/>
      <c r="AC114" s="436"/>
      <c r="AD114" s="436"/>
      <c r="AE114" s="436"/>
      <c r="AF114" s="436"/>
      <c r="AG114" s="436"/>
      <c r="AH114" s="436"/>
      <c r="AI114" s="436"/>
    </row>
    <row r="115" spans="6:35" s="393" customFormat="1" ht="20.100000000000001" customHeight="1" x14ac:dyDescent="0.25">
      <c r="F115" s="436"/>
      <c r="G115" s="436"/>
      <c r="H115" s="436"/>
      <c r="I115" s="436"/>
      <c r="J115" s="436"/>
      <c r="K115" s="436"/>
      <c r="L115" s="440"/>
      <c r="M115" s="436"/>
      <c r="N115" s="436"/>
      <c r="O115" s="436"/>
      <c r="P115" s="436"/>
      <c r="Q115" s="436"/>
      <c r="R115" s="436"/>
      <c r="S115" s="436"/>
      <c r="T115" s="436"/>
      <c r="U115" s="436"/>
      <c r="V115" s="436"/>
      <c r="W115" s="436"/>
      <c r="X115" s="436"/>
      <c r="Y115" s="436"/>
      <c r="Z115" s="436"/>
      <c r="AA115" s="436"/>
      <c r="AB115" s="436"/>
      <c r="AC115" s="436"/>
      <c r="AD115" s="436"/>
      <c r="AE115" s="436"/>
      <c r="AF115" s="436"/>
      <c r="AG115" s="436"/>
      <c r="AH115" s="436"/>
      <c r="AI115" s="436"/>
    </row>
    <row r="116" spans="6:35" s="393" customFormat="1" ht="20.100000000000001" customHeight="1" x14ac:dyDescent="0.25">
      <c r="F116" s="436"/>
      <c r="G116" s="436"/>
      <c r="H116" s="436"/>
      <c r="I116" s="436"/>
      <c r="J116" s="436"/>
      <c r="K116" s="436"/>
      <c r="L116" s="440"/>
      <c r="M116" s="436"/>
      <c r="N116" s="436"/>
      <c r="O116" s="436"/>
      <c r="P116" s="436"/>
      <c r="Q116" s="436"/>
      <c r="R116" s="436"/>
      <c r="S116" s="436"/>
      <c r="T116" s="436"/>
      <c r="U116" s="436"/>
      <c r="V116" s="436"/>
      <c r="W116" s="436"/>
      <c r="X116" s="436"/>
      <c r="Y116" s="436"/>
      <c r="Z116" s="436"/>
      <c r="AA116" s="436"/>
      <c r="AB116" s="436"/>
      <c r="AC116" s="436"/>
      <c r="AD116" s="436"/>
      <c r="AE116" s="436"/>
      <c r="AF116" s="436"/>
      <c r="AG116" s="436"/>
      <c r="AH116" s="436"/>
      <c r="AI116" s="436"/>
    </row>
    <row r="117" spans="6:35" s="393" customFormat="1" ht="20.100000000000001" customHeight="1" x14ac:dyDescent="0.25">
      <c r="F117" s="436"/>
      <c r="G117" s="436"/>
      <c r="H117" s="436"/>
      <c r="I117" s="436"/>
      <c r="J117" s="436"/>
      <c r="K117" s="436"/>
      <c r="L117" s="440"/>
      <c r="M117" s="436"/>
      <c r="N117" s="436"/>
      <c r="O117" s="436"/>
      <c r="P117" s="436"/>
      <c r="Q117" s="436"/>
      <c r="R117" s="436"/>
      <c r="S117" s="436"/>
      <c r="T117" s="436"/>
      <c r="U117" s="436"/>
      <c r="V117" s="436"/>
      <c r="W117" s="436"/>
      <c r="X117" s="436"/>
      <c r="Y117" s="436"/>
      <c r="Z117" s="436"/>
      <c r="AA117" s="436"/>
      <c r="AB117" s="436"/>
      <c r="AC117" s="436"/>
      <c r="AD117" s="436"/>
      <c r="AE117" s="436"/>
      <c r="AF117" s="436"/>
      <c r="AG117" s="436"/>
      <c r="AH117" s="436"/>
      <c r="AI117" s="436"/>
    </row>
    <row r="118" spans="6:35" s="393" customFormat="1" ht="20.100000000000001" customHeight="1" x14ac:dyDescent="0.25">
      <c r="F118" s="436"/>
      <c r="G118" s="436"/>
      <c r="H118" s="436"/>
      <c r="I118" s="436"/>
      <c r="J118" s="436"/>
      <c r="K118" s="436"/>
      <c r="L118" s="440"/>
      <c r="M118" s="436"/>
      <c r="N118" s="436"/>
      <c r="O118" s="436"/>
      <c r="P118" s="436"/>
      <c r="Q118" s="436"/>
      <c r="R118" s="436"/>
      <c r="S118" s="436"/>
      <c r="T118" s="436"/>
      <c r="U118" s="436"/>
      <c r="V118" s="436"/>
      <c r="W118" s="436"/>
      <c r="X118" s="436"/>
      <c r="Y118" s="436"/>
      <c r="Z118" s="436"/>
      <c r="AA118" s="436"/>
      <c r="AB118" s="436"/>
      <c r="AC118" s="436"/>
      <c r="AD118" s="436"/>
      <c r="AE118" s="436"/>
      <c r="AF118" s="436"/>
      <c r="AG118" s="436"/>
      <c r="AH118" s="436"/>
      <c r="AI118" s="436"/>
    </row>
    <row r="119" spans="6:35" s="393" customFormat="1" ht="20.100000000000001" customHeight="1" x14ac:dyDescent="0.25">
      <c r="F119" s="436"/>
      <c r="G119" s="436"/>
      <c r="H119" s="436"/>
      <c r="I119" s="436"/>
      <c r="J119" s="436"/>
      <c r="K119" s="436"/>
      <c r="L119" s="440"/>
      <c r="M119" s="436"/>
      <c r="N119" s="436"/>
      <c r="O119" s="436"/>
      <c r="P119" s="436"/>
      <c r="Q119" s="436"/>
      <c r="R119" s="436"/>
      <c r="S119" s="436"/>
      <c r="T119" s="436"/>
      <c r="U119" s="436"/>
      <c r="V119" s="436"/>
      <c r="W119" s="436"/>
      <c r="X119" s="436"/>
      <c r="Y119" s="436"/>
      <c r="Z119" s="436"/>
      <c r="AA119" s="436"/>
      <c r="AB119" s="436"/>
      <c r="AC119" s="436"/>
      <c r="AD119" s="436"/>
      <c r="AE119" s="436"/>
      <c r="AF119" s="436"/>
      <c r="AG119" s="436"/>
      <c r="AH119" s="436"/>
      <c r="AI119" s="436"/>
    </row>
    <row r="120" spans="6:35" s="393" customFormat="1" ht="20.100000000000001" customHeight="1" x14ac:dyDescent="0.25">
      <c r="F120" s="436"/>
      <c r="G120" s="436"/>
      <c r="H120" s="436"/>
      <c r="I120" s="436"/>
      <c r="J120" s="436"/>
      <c r="K120" s="436"/>
      <c r="L120" s="440"/>
      <c r="M120" s="436"/>
      <c r="N120" s="436"/>
      <c r="O120" s="436"/>
      <c r="P120" s="436"/>
      <c r="Q120" s="436"/>
      <c r="R120" s="436"/>
      <c r="S120" s="436"/>
      <c r="T120" s="436"/>
      <c r="U120" s="436"/>
      <c r="V120" s="436"/>
      <c r="W120" s="436"/>
      <c r="X120" s="436"/>
      <c r="Y120" s="436"/>
      <c r="Z120" s="436"/>
      <c r="AA120" s="436"/>
      <c r="AB120" s="436"/>
      <c r="AC120" s="436"/>
      <c r="AD120" s="436"/>
      <c r="AE120" s="436"/>
      <c r="AF120" s="436"/>
      <c r="AG120" s="436"/>
      <c r="AH120" s="436"/>
      <c r="AI120" s="436"/>
    </row>
    <row r="121" spans="6:35" s="393" customFormat="1" ht="20.100000000000001" customHeight="1" x14ac:dyDescent="0.25">
      <c r="F121" s="436"/>
      <c r="G121" s="436"/>
      <c r="H121" s="436"/>
      <c r="I121" s="436"/>
      <c r="J121" s="436"/>
      <c r="K121" s="436"/>
      <c r="L121" s="440"/>
      <c r="M121" s="436"/>
      <c r="N121" s="436"/>
      <c r="O121" s="436"/>
      <c r="P121" s="436"/>
      <c r="Q121" s="436"/>
      <c r="R121" s="436"/>
      <c r="S121" s="436"/>
      <c r="T121" s="436"/>
      <c r="U121" s="436"/>
      <c r="V121" s="436"/>
      <c r="W121" s="436"/>
      <c r="X121" s="436"/>
      <c r="Y121" s="436"/>
      <c r="Z121" s="436"/>
      <c r="AA121" s="436"/>
      <c r="AB121" s="436"/>
      <c r="AC121" s="436"/>
      <c r="AD121" s="436"/>
      <c r="AE121" s="436"/>
      <c r="AF121" s="436"/>
      <c r="AG121" s="436"/>
      <c r="AH121" s="436"/>
      <c r="AI121" s="436"/>
    </row>
    <row r="122" spans="6:35" s="393" customFormat="1" ht="20.100000000000001" customHeight="1" x14ac:dyDescent="0.25">
      <c r="F122" s="436"/>
      <c r="G122" s="436"/>
      <c r="H122" s="436"/>
      <c r="I122" s="436"/>
      <c r="J122" s="436"/>
      <c r="K122" s="436"/>
      <c r="L122" s="440"/>
      <c r="M122" s="436"/>
      <c r="N122" s="436"/>
      <c r="O122" s="436"/>
      <c r="P122" s="436"/>
      <c r="Q122" s="436"/>
      <c r="R122" s="436"/>
      <c r="S122" s="436"/>
      <c r="T122" s="436"/>
      <c r="U122" s="436"/>
      <c r="V122" s="436"/>
      <c r="W122" s="436"/>
      <c r="X122" s="436"/>
      <c r="Y122" s="436"/>
      <c r="Z122" s="436"/>
      <c r="AA122" s="436"/>
      <c r="AB122" s="436"/>
      <c r="AC122" s="436"/>
      <c r="AD122" s="436"/>
      <c r="AE122" s="436"/>
      <c r="AF122" s="436"/>
      <c r="AG122" s="436"/>
      <c r="AH122" s="436"/>
      <c r="AI122" s="436"/>
    </row>
    <row r="123" spans="6:35" s="393" customFormat="1" ht="20.100000000000001" customHeight="1" x14ac:dyDescent="0.25">
      <c r="F123" s="436"/>
      <c r="G123" s="436"/>
      <c r="H123" s="436"/>
      <c r="I123" s="436"/>
      <c r="J123" s="436"/>
      <c r="K123" s="436"/>
      <c r="L123" s="440"/>
      <c r="M123" s="436"/>
      <c r="N123" s="436"/>
      <c r="O123" s="436"/>
      <c r="P123" s="436"/>
      <c r="Q123" s="436"/>
      <c r="R123" s="436"/>
      <c r="S123" s="436"/>
      <c r="T123" s="436"/>
      <c r="U123" s="436"/>
      <c r="V123" s="436"/>
      <c r="W123" s="436"/>
      <c r="X123" s="436"/>
      <c r="Y123" s="436"/>
      <c r="Z123" s="436"/>
      <c r="AA123" s="436"/>
      <c r="AB123" s="436"/>
      <c r="AC123" s="436"/>
      <c r="AD123" s="436"/>
      <c r="AE123" s="436"/>
      <c r="AF123" s="436"/>
      <c r="AG123" s="436"/>
      <c r="AH123" s="436"/>
      <c r="AI123" s="436"/>
    </row>
    <row r="124" spans="6:35" s="393" customFormat="1" ht="20.100000000000001" customHeight="1" x14ac:dyDescent="0.25">
      <c r="F124" s="436"/>
      <c r="G124" s="436"/>
      <c r="H124" s="436"/>
      <c r="I124" s="436"/>
      <c r="J124" s="436"/>
      <c r="K124" s="436"/>
      <c r="L124" s="440"/>
      <c r="M124" s="436"/>
      <c r="N124" s="436"/>
      <c r="O124" s="436"/>
      <c r="P124" s="436"/>
      <c r="Q124" s="436"/>
      <c r="R124" s="436"/>
      <c r="S124" s="436"/>
      <c r="T124" s="436"/>
      <c r="U124" s="436"/>
      <c r="V124" s="436"/>
      <c r="W124" s="436"/>
      <c r="X124" s="436"/>
      <c r="Y124" s="436"/>
      <c r="Z124" s="436"/>
      <c r="AA124" s="436"/>
      <c r="AB124" s="436"/>
      <c r="AC124" s="436"/>
      <c r="AD124" s="436"/>
      <c r="AE124" s="436"/>
      <c r="AF124" s="436"/>
      <c r="AG124" s="436"/>
      <c r="AH124" s="436"/>
      <c r="AI124" s="436"/>
    </row>
    <row r="125" spans="6:35" s="393" customFormat="1" ht="20.100000000000001" customHeight="1" x14ac:dyDescent="0.25">
      <c r="F125" s="436"/>
      <c r="G125" s="436"/>
      <c r="H125" s="436"/>
      <c r="I125" s="436"/>
      <c r="J125" s="436"/>
      <c r="K125" s="436"/>
      <c r="L125" s="440"/>
      <c r="M125" s="436"/>
      <c r="N125" s="436"/>
      <c r="O125" s="436"/>
      <c r="P125" s="436"/>
      <c r="Q125" s="436"/>
      <c r="R125" s="436"/>
      <c r="S125" s="436"/>
      <c r="T125" s="436"/>
      <c r="U125" s="436"/>
      <c r="V125" s="436"/>
      <c r="W125" s="436"/>
      <c r="X125" s="436"/>
      <c r="Y125" s="436"/>
      <c r="Z125" s="436"/>
      <c r="AA125" s="436"/>
      <c r="AB125" s="436"/>
      <c r="AC125" s="436"/>
      <c r="AD125" s="436"/>
      <c r="AE125" s="436"/>
      <c r="AF125" s="436"/>
      <c r="AG125" s="436"/>
      <c r="AH125" s="436"/>
      <c r="AI125" s="436"/>
    </row>
    <row r="126" spans="6:35" s="393" customFormat="1" ht="20.100000000000001" customHeight="1" x14ac:dyDescent="0.25">
      <c r="F126" s="436"/>
      <c r="G126" s="436"/>
      <c r="H126" s="436"/>
      <c r="I126" s="436"/>
      <c r="J126" s="436"/>
      <c r="K126" s="436"/>
      <c r="L126" s="440"/>
      <c r="M126" s="436"/>
      <c r="N126" s="436"/>
      <c r="O126" s="436"/>
      <c r="P126" s="436"/>
      <c r="Q126" s="436"/>
      <c r="R126" s="436"/>
      <c r="S126" s="436"/>
      <c r="T126" s="436"/>
      <c r="U126" s="436"/>
      <c r="V126" s="436"/>
      <c r="W126" s="436"/>
      <c r="X126" s="436"/>
      <c r="Y126" s="436"/>
      <c r="Z126" s="436"/>
      <c r="AA126" s="436"/>
      <c r="AB126" s="436"/>
      <c r="AC126" s="436"/>
      <c r="AD126" s="436"/>
      <c r="AE126" s="436"/>
      <c r="AF126" s="436"/>
      <c r="AG126" s="436"/>
      <c r="AH126" s="436"/>
      <c r="AI126" s="436"/>
    </row>
    <row r="127" spans="6:35" s="393" customFormat="1" ht="20.100000000000001" customHeight="1" x14ac:dyDescent="0.25">
      <c r="F127" s="436"/>
      <c r="G127" s="436"/>
      <c r="H127" s="436"/>
      <c r="I127" s="436"/>
      <c r="J127" s="436"/>
      <c r="K127" s="436"/>
      <c r="L127" s="440"/>
      <c r="M127" s="436"/>
      <c r="N127" s="436"/>
      <c r="O127" s="436"/>
      <c r="P127" s="436"/>
      <c r="Q127" s="436"/>
      <c r="R127" s="436"/>
      <c r="S127" s="436"/>
      <c r="T127" s="436"/>
      <c r="U127" s="436"/>
      <c r="V127" s="436"/>
      <c r="W127" s="436"/>
      <c r="X127" s="436"/>
      <c r="Y127" s="436"/>
      <c r="Z127" s="436"/>
      <c r="AA127" s="436"/>
      <c r="AB127" s="436"/>
      <c r="AC127" s="436"/>
      <c r="AD127" s="436"/>
      <c r="AE127" s="436"/>
      <c r="AF127" s="436"/>
      <c r="AG127" s="436"/>
      <c r="AH127" s="436"/>
      <c r="AI127" s="436"/>
    </row>
    <row r="128" spans="6:35" s="393" customFormat="1" ht="20.100000000000001" customHeight="1" x14ac:dyDescent="0.25">
      <c r="F128" s="436"/>
      <c r="G128" s="436"/>
      <c r="H128" s="436"/>
      <c r="I128" s="436"/>
      <c r="J128" s="436"/>
      <c r="K128" s="436"/>
      <c r="L128" s="440"/>
      <c r="M128" s="436"/>
      <c r="N128" s="436"/>
      <c r="O128" s="436"/>
      <c r="P128" s="436"/>
      <c r="Q128" s="436"/>
      <c r="R128" s="436"/>
      <c r="S128" s="436"/>
      <c r="T128" s="436"/>
      <c r="U128" s="436"/>
      <c r="V128" s="436"/>
      <c r="W128" s="436"/>
      <c r="X128" s="436"/>
      <c r="Y128" s="436"/>
      <c r="Z128" s="436"/>
      <c r="AA128" s="436"/>
      <c r="AB128" s="436"/>
      <c r="AC128" s="436"/>
      <c r="AD128" s="436"/>
      <c r="AE128" s="436"/>
      <c r="AF128" s="436"/>
      <c r="AG128" s="436"/>
      <c r="AH128" s="436"/>
      <c r="AI128" s="436"/>
    </row>
    <row r="129" spans="6:35" s="393" customFormat="1" ht="20.100000000000001" customHeight="1" x14ac:dyDescent="0.25">
      <c r="F129" s="436"/>
      <c r="G129" s="436"/>
      <c r="H129" s="436"/>
      <c r="I129" s="436"/>
      <c r="J129" s="436"/>
      <c r="K129" s="436"/>
      <c r="L129" s="440"/>
      <c r="M129" s="436"/>
      <c r="N129" s="436"/>
      <c r="O129" s="436"/>
      <c r="P129" s="436"/>
      <c r="Q129" s="436"/>
      <c r="R129" s="436"/>
      <c r="S129" s="436"/>
      <c r="T129" s="436"/>
      <c r="U129" s="436"/>
      <c r="V129" s="436"/>
      <c r="W129" s="436"/>
      <c r="X129" s="436"/>
      <c r="Y129" s="436"/>
      <c r="Z129" s="436"/>
      <c r="AA129" s="436"/>
      <c r="AB129" s="436"/>
      <c r="AC129" s="436"/>
      <c r="AD129" s="436"/>
      <c r="AE129" s="436"/>
      <c r="AF129" s="436"/>
      <c r="AG129" s="436"/>
      <c r="AH129" s="436"/>
      <c r="AI129" s="436"/>
    </row>
    <row r="130" spans="6:35" s="393" customFormat="1" ht="20.100000000000001" customHeight="1" x14ac:dyDescent="0.25">
      <c r="F130" s="436"/>
      <c r="G130" s="436"/>
      <c r="H130" s="436"/>
      <c r="I130" s="436"/>
      <c r="J130" s="436"/>
      <c r="K130" s="436"/>
      <c r="L130" s="440"/>
      <c r="M130" s="436"/>
      <c r="N130" s="436"/>
      <c r="O130" s="436"/>
      <c r="P130" s="436"/>
      <c r="Q130" s="436"/>
      <c r="R130" s="436"/>
      <c r="S130" s="436"/>
      <c r="T130" s="436"/>
      <c r="U130" s="436"/>
      <c r="V130" s="436"/>
      <c r="W130" s="436"/>
      <c r="X130" s="436"/>
      <c r="Y130" s="436"/>
      <c r="Z130" s="436"/>
      <c r="AA130" s="436"/>
      <c r="AB130" s="436"/>
      <c r="AC130" s="436"/>
      <c r="AD130" s="436"/>
      <c r="AE130" s="436"/>
      <c r="AF130" s="436"/>
      <c r="AG130" s="436"/>
      <c r="AH130" s="436"/>
      <c r="AI130" s="436"/>
    </row>
    <row r="131" spans="6:35" s="393" customFormat="1" ht="20.100000000000001" customHeight="1" x14ac:dyDescent="0.25">
      <c r="F131" s="436"/>
      <c r="G131" s="436"/>
      <c r="H131" s="436"/>
      <c r="I131" s="436"/>
      <c r="J131" s="436"/>
      <c r="K131" s="436"/>
      <c r="L131" s="440"/>
      <c r="M131" s="436"/>
      <c r="N131" s="436"/>
      <c r="O131" s="436"/>
      <c r="P131" s="436"/>
      <c r="Q131" s="436"/>
      <c r="R131" s="436"/>
      <c r="S131" s="436"/>
      <c r="T131" s="436"/>
      <c r="U131" s="436"/>
      <c r="V131" s="436"/>
      <c r="W131" s="436"/>
      <c r="X131" s="436"/>
      <c r="Y131" s="436"/>
      <c r="Z131" s="436"/>
      <c r="AA131" s="436"/>
      <c r="AB131" s="436"/>
      <c r="AC131" s="436"/>
      <c r="AD131" s="436"/>
      <c r="AE131" s="436"/>
      <c r="AF131" s="436"/>
      <c r="AG131" s="436"/>
      <c r="AH131" s="436"/>
      <c r="AI131" s="436"/>
    </row>
    <row r="132" spans="6:35" s="393" customFormat="1" ht="20.100000000000001" customHeight="1" x14ac:dyDescent="0.25">
      <c r="F132" s="436"/>
      <c r="G132" s="436"/>
      <c r="H132" s="436"/>
      <c r="I132" s="436"/>
      <c r="J132" s="436"/>
      <c r="K132" s="436"/>
      <c r="L132" s="440"/>
      <c r="M132" s="436"/>
      <c r="N132" s="436"/>
      <c r="O132" s="436"/>
      <c r="P132" s="436"/>
      <c r="Q132" s="436"/>
      <c r="R132" s="436"/>
      <c r="S132" s="436"/>
      <c r="T132" s="436"/>
      <c r="U132" s="436"/>
      <c r="V132" s="436"/>
      <c r="W132" s="436"/>
      <c r="X132" s="436"/>
      <c r="Y132" s="436"/>
      <c r="Z132" s="436"/>
      <c r="AA132" s="436"/>
      <c r="AB132" s="436"/>
      <c r="AC132" s="436"/>
      <c r="AD132" s="436"/>
      <c r="AE132" s="436"/>
      <c r="AF132" s="436"/>
      <c r="AG132" s="436"/>
      <c r="AH132" s="436"/>
      <c r="AI132" s="436"/>
    </row>
    <row r="133" spans="6:35" s="393" customFormat="1" ht="20.100000000000001" customHeight="1" x14ac:dyDescent="0.25">
      <c r="F133" s="436"/>
      <c r="G133" s="436"/>
      <c r="H133" s="436"/>
      <c r="I133" s="436"/>
      <c r="J133" s="436"/>
      <c r="K133" s="436"/>
      <c r="L133" s="440"/>
      <c r="M133" s="436"/>
      <c r="N133" s="436"/>
      <c r="O133" s="436"/>
      <c r="P133" s="436"/>
      <c r="Q133" s="436"/>
      <c r="R133" s="436"/>
      <c r="S133" s="436"/>
      <c r="T133" s="436"/>
      <c r="U133" s="436"/>
      <c r="V133" s="436"/>
      <c r="W133" s="436"/>
      <c r="X133" s="436"/>
      <c r="Y133" s="436"/>
      <c r="Z133" s="436"/>
      <c r="AA133" s="436"/>
      <c r="AB133" s="436"/>
      <c r="AC133" s="436"/>
      <c r="AD133" s="436"/>
      <c r="AE133" s="436"/>
      <c r="AF133" s="436"/>
      <c r="AG133" s="436"/>
      <c r="AH133" s="436"/>
      <c r="AI133" s="436"/>
    </row>
    <row r="134" spans="6:35" s="393" customFormat="1" ht="20.100000000000001" customHeight="1" x14ac:dyDescent="0.25">
      <c r="F134" s="436"/>
      <c r="G134" s="436"/>
      <c r="H134" s="436"/>
      <c r="I134" s="436"/>
      <c r="J134" s="436"/>
      <c r="K134" s="436"/>
      <c r="L134" s="440"/>
      <c r="M134" s="436"/>
      <c r="N134" s="436"/>
      <c r="O134" s="436"/>
      <c r="P134" s="436"/>
      <c r="Q134" s="436"/>
      <c r="R134" s="436"/>
      <c r="S134" s="436"/>
      <c r="T134" s="436"/>
      <c r="U134" s="436"/>
      <c r="V134" s="436"/>
      <c r="W134" s="436"/>
      <c r="X134" s="436"/>
      <c r="Y134" s="436"/>
      <c r="Z134" s="436"/>
      <c r="AA134" s="436"/>
      <c r="AB134" s="436"/>
      <c r="AC134" s="436"/>
      <c r="AD134" s="436"/>
      <c r="AE134" s="436"/>
      <c r="AF134" s="436"/>
      <c r="AG134" s="436"/>
      <c r="AH134" s="436"/>
      <c r="AI134" s="436"/>
    </row>
    <row r="135" spans="6:35" s="393" customFormat="1" ht="20.100000000000001" customHeight="1" x14ac:dyDescent="0.25">
      <c r="F135" s="436"/>
      <c r="G135" s="436"/>
      <c r="H135" s="436"/>
      <c r="I135" s="436"/>
      <c r="J135" s="436"/>
      <c r="K135" s="436"/>
      <c r="L135" s="440"/>
      <c r="M135" s="436"/>
      <c r="N135" s="436"/>
      <c r="O135" s="436"/>
      <c r="P135" s="436"/>
      <c r="Q135" s="436"/>
      <c r="R135" s="436"/>
      <c r="S135" s="436"/>
      <c r="T135" s="436"/>
      <c r="U135" s="436"/>
      <c r="V135" s="436"/>
      <c r="W135" s="436"/>
      <c r="X135" s="436"/>
      <c r="Y135" s="436"/>
      <c r="Z135" s="436"/>
      <c r="AA135" s="436"/>
      <c r="AB135" s="436"/>
      <c r="AC135" s="436"/>
      <c r="AD135" s="436"/>
      <c r="AE135" s="436"/>
      <c r="AF135" s="436"/>
      <c r="AG135" s="436"/>
      <c r="AH135" s="436"/>
      <c r="AI135" s="436"/>
    </row>
    <row r="136" spans="6:35" s="393" customFormat="1" ht="20.100000000000001" customHeight="1" x14ac:dyDescent="0.25">
      <c r="F136" s="436"/>
      <c r="G136" s="436"/>
      <c r="H136" s="436"/>
      <c r="I136" s="436"/>
      <c r="J136" s="436"/>
      <c r="K136" s="436"/>
      <c r="L136" s="440"/>
      <c r="M136" s="436"/>
      <c r="N136" s="436"/>
      <c r="O136" s="436"/>
      <c r="P136" s="436"/>
      <c r="Q136" s="436"/>
      <c r="R136" s="436"/>
      <c r="S136" s="436"/>
      <c r="T136" s="436"/>
      <c r="U136" s="436"/>
      <c r="V136" s="436"/>
      <c r="W136" s="436"/>
      <c r="X136" s="436"/>
      <c r="Y136" s="436"/>
      <c r="Z136" s="436"/>
      <c r="AA136" s="436"/>
      <c r="AB136" s="436"/>
      <c r="AC136" s="436"/>
      <c r="AD136" s="436"/>
      <c r="AE136" s="436"/>
      <c r="AF136" s="436"/>
      <c r="AG136" s="436"/>
      <c r="AH136" s="436"/>
      <c r="AI136" s="436"/>
    </row>
    <row r="137" spans="6:35" s="393" customFormat="1" ht="20.100000000000001" customHeight="1" x14ac:dyDescent="0.25">
      <c r="F137" s="436"/>
      <c r="G137" s="436"/>
      <c r="H137" s="436"/>
      <c r="I137" s="436"/>
      <c r="J137" s="436"/>
      <c r="K137" s="436"/>
      <c r="L137" s="440"/>
      <c r="M137" s="436"/>
      <c r="N137" s="436"/>
      <c r="O137" s="436"/>
      <c r="P137" s="436"/>
      <c r="Q137" s="436"/>
      <c r="R137" s="436"/>
      <c r="S137" s="436"/>
      <c r="T137" s="436"/>
      <c r="U137" s="436"/>
      <c r="V137" s="436"/>
      <c r="W137" s="436"/>
      <c r="X137" s="436"/>
      <c r="Y137" s="436"/>
      <c r="Z137" s="436"/>
      <c r="AA137" s="436"/>
      <c r="AB137" s="436"/>
      <c r="AC137" s="436"/>
      <c r="AD137" s="436"/>
      <c r="AE137" s="436"/>
      <c r="AF137" s="436"/>
      <c r="AG137" s="436"/>
      <c r="AH137" s="436"/>
      <c r="AI137" s="436"/>
    </row>
    <row r="138" spans="6:35" s="393" customFormat="1" ht="20.100000000000001" customHeight="1" x14ac:dyDescent="0.25">
      <c r="F138" s="436"/>
      <c r="G138" s="436"/>
      <c r="H138" s="436"/>
      <c r="I138" s="436"/>
      <c r="J138" s="436"/>
      <c r="K138" s="436"/>
      <c r="L138" s="440"/>
      <c r="M138" s="436"/>
      <c r="N138" s="436"/>
      <c r="O138" s="436"/>
      <c r="P138" s="436"/>
      <c r="Q138" s="436"/>
      <c r="R138" s="436"/>
      <c r="S138" s="436"/>
      <c r="T138" s="436"/>
      <c r="U138" s="436"/>
      <c r="V138" s="436"/>
      <c r="W138" s="436"/>
      <c r="X138" s="436"/>
      <c r="Y138" s="436"/>
      <c r="Z138" s="436"/>
      <c r="AA138" s="436"/>
      <c r="AB138" s="436"/>
      <c r="AC138" s="436"/>
      <c r="AD138" s="436"/>
      <c r="AE138" s="436"/>
      <c r="AF138" s="436"/>
      <c r="AG138" s="436"/>
      <c r="AH138" s="436"/>
      <c r="AI138" s="436"/>
    </row>
    <row r="139" spans="6:35" s="393" customFormat="1" ht="20.100000000000001" customHeight="1" x14ac:dyDescent="0.25">
      <c r="F139" s="436"/>
      <c r="G139" s="436"/>
      <c r="H139" s="436"/>
      <c r="I139" s="436"/>
      <c r="J139" s="436"/>
      <c r="K139" s="436"/>
      <c r="L139" s="440"/>
      <c r="M139" s="436"/>
      <c r="N139" s="436"/>
      <c r="O139" s="436"/>
      <c r="P139" s="436"/>
      <c r="Q139" s="436"/>
      <c r="R139" s="436"/>
      <c r="S139" s="436"/>
      <c r="T139" s="436"/>
      <c r="U139" s="436"/>
      <c r="V139" s="436"/>
      <c r="W139" s="436"/>
      <c r="X139" s="436"/>
      <c r="Y139" s="436"/>
      <c r="Z139" s="436"/>
      <c r="AA139" s="436"/>
      <c r="AB139" s="436"/>
      <c r="AC139" s="436"/>
      <c r="AD139" s="436"/>
      <c r="AE139" s="436"/>
      <c r="AF139" s="436"/>
      <c r="AG139" s="436"/>
      <c r="AH139" s="436"/>
      <c r="AI139" s="436"/>
    </row>
    <row r="140" spans="6:35" s="393" customFormat="1" ht="20.100000000000001" customHeight="1" x14ac:dyDescent="0.25">
      <c r="F140" s="436"/>
      <c r="G140" s="436"/>
      <c r="H140" s="436"/>
      <c r="I140" s="436"/>
      <c r="J140" s="436"/>
      <c r="K140" s="436"/>
      <c r="L140" s="440"/>
      <c r="M140" s="436"/>
      <c r="N140" s="436"/>
      <c r="O140" s="436"/>
      <c r="P140" s="436"/>
      <c r="Q140" s="436"/>
      <c r="R140" s="436"/>
      <c r="S140" s="436"/>
      <c r="T140" s="436"/>
      <c r="U140" s="436"/>
      <c r="V140" s="436"/>
      <c r="W140" s="436"/>
      <c r="X140" s="436"/>
      <c r="Y140" s="436"/>
      <c r="Z140" s="436"/>
      <c r="AA140" s="436"/>
      <c r="AB140" s="436"/>
      <c r="AC140" s="436"/>
      <c r="AD140" s="436"/>
      <c r="AE140" s="436"/>
      <c r="AF140" s="436"/>
      <c r="AG140" s="436"/>
      <c r="AH140" s="436"/>
      <c r="AI140" s="436"/>
    </row>
    <row r="141" spans="6:35" s="393" customFormat="1" ht="20.100000000000001" customHeight="1" x14ac:dyDescent="0.25">
      <c r="F141" s="436"/>
      <c r="G141" s="436"/>
      <c r="H141" s="436"/>
      <c r="I141" s="436"/>
      <c r="J141" s="436"/>
      <c r="K141" s="436"/>
      <c r="L141" s="440"/>
      <c r="M141" s="436"/>
      <c r="N141" s="436"/>
      <c r="O141" s="436"/>
      <c r="P141" s="436"/>
      <c r="Q141" s="436"/>
      <c r="R141" s="436"/>
      <c r="S141" s="436"/>
      <c r="T141" s="436"/>
      <c r="U141" s="436"/>
      <c r="V141" s="436"/>
      <c r="W141" s="436"/>
      <c r="X141" s="436"/>
      <c r="Y141" s="436"/>
      <c r="Z141" s="436"/>
      <c r="AA141" s="436"/>
      <c r="AB141" s="436"/>
      <c r="AC141" s="436"/>
      <c r="AD141" s="436"/>
      <c r="AE141" s="436"/>
      <c r="AF141" s="436"/>
      <c r="AG141" s="436"/>
      <c r="AH141" s="436"/>
      <c r="AI141" s="436"/>
    </row>
    <row r="142" spans="6:35" s="393" customFormat="1" ht="20.100000000000001" customHeight="1" x14ac:dyDescent="0.25">
      <c r="F142" s="436"/>
      <c r="G142" s="436"/>
      <c r="H142" s="436"/>
      <c r="I142" s="436"/>
      <c r="J142" s="436"/>
      <c r="K142" s="436"/>
      <c r="L142" s="440"/>
      <c r="M142" s="436"/>
      <c r="N142" s="436"/>
      <c r="O142" s="436"/>
      <c r="P142" s="436"/>
      <c r="Q142" s="436"/>
      <c r="R142" s="436"/>
      <c r="S142" s="436"/>
      <c r="T142" s="436"/>
      <c r="U142" s="436"/>
      <c r="V142" s="436"/>
      <c r="W142" s="436"/>
      <c r="X142" s="436"/>
      <c r="Y142" s="436"/>
      <c r="Z142" s="436"/>
      <c r="AA142" s="436"/>
      <c r="AB142" s="436"/>
      <c r="AC142" s="436"/>
      <c r="AD142" s="436"/>
      <c r="AE142" s="436"/>
      <c r="AF142" s="436"/>
      <c r="AG142" s="436"/>
      <c r="AH142" s="436"/>
      <c r="AI142" s="436"/>
    </row>
    <row r="143" spans="6:35" s="393" customFormat="1" ht="20.100000000000001" customHeight="1" x14ac:dyDescent="0.25">
      <c r="F143" s="436"/>
      <c r="G143" s="436"/>
      <c r="H143" s="436"/>
      <c r="I143" s="436"/>
      <c r="J143" s="436"/>
      <c r="K143" s="436"/>
      <c r="L143" s="440"/>
      <c r="M143" s="436"/>
      <c r="N143" s="436"/>
      <c r="O143" s="436"/>
      <c r="P143" s="436"/>
      <c r="Q143" s="436"/>
      <c r="R143" s="436"/>
      <c r="S143" s="436"/>
      <c r="T143" s="436"/>
      <c r="U143" s="436"/>
      <c r="V143" s="436"/>
      <c r="W143" s="436"/>
      <c r="X143" s="436"/>
      <c r="Y143" s="436"/>
      <c r="Z143" s="436"/>
      <c r="AA143" s="436"/>
      <c r="AB143" s="436"/>
      <c r="AC143" s="436"/>
      <c r="AD143" s="436"/>
      <c r="AE143" s="436"/>
      <c r="AF143" s="436"/>
      <c r="AG143" s="436"/>
      <c r="AH143" s="436"/>
      <c r="AI143" s="436"/>
    </row>
    <row r="144" spans="6:35" s="393" customFormat="1" ht="20.100000000000001" customHeight="1" x14ac:dyDescent="0.25">
      <c r="F144" s="436"/>
      <c r="G144" s="436"/>
      <c r="H144" s="436"/>
      <c r="I144" s="436"/>
      <c r="J144" s="436"/>
      <c r="K144" s="436"/>
      <c r="L144" s="440"/>
      <c r="M144" s="436"/>
      <c r="N144" s="436"/>
      <c r="O144" s="436"/>
      <c r="P144" s="436"/>
      <c r="Q144" s="436"/>
      <c r="R144" s="436"/>
      <c r="S144" s="436"/>
      <c r="T144" s="436"/>
      <c r="U144" s="436"/>
      <c r="V144" s="436"/>
      <c r="W144" s="436"/>
      <c r="X144" s="436"/>
      <c r="Y144" s="436"/>
      <c r="Z144" s="436"/>
      <c r="AA144" s="436"/>
      <c r="AB144" s="436"/>
      <c r="AC144" s="436"/>
      <c r="AD144" s="436"/>
      <c r="AE144" s="436"/>
      <c r="AF144" s="436"/>
      <c r="AG144" s="436"/>
      <c r="AH144" s="436"/>
      <c r="AI144" s="436"/>
    </row>
  </sheetData>
  <sheetProtection algorithmName="SHA-512" hashValue="6wMFVEvAzmZKfxbXT4en+HTsZR6FYZgzku/iWM2mRI0BXLOniY8XP9zQ8wYuD7X6Xo+BzpEegpuP7uVUVvZaLw==" saltValue="p1PYNKQRiROoWx73LuvxNQ==" spinCount="100000" sheet="1" objects="1" scenarios="1"/>
  <mergeCells count="24">
    <mergeCell ref="D18:E18"/>
    <mergeCell ref="A20:E20"/>
    <mergeCell ref="A22:C22"/>
    <mergeCell ref="A23:C23"/>
    <mergeCell ref="A5:E5"/>
    <mergeCell ref="A7:E7"/>
    <mergeCell ref="B11:E11"/>
    <mergeCell ref="B12:E12"/>
    <mergeCell ref="B13:E13"/>
    <mergeCell ref="A59:E60"/>
    <mergeCell ref="A61:E61"/>
    <mergeCell ref="C63:D63"/>
    <mergeCell ref="C64:D64"/>
    <mergeCell ref="A26:E26"/>
    <mergeCell ref="B48:E48"/>
    <mergeCell ref="A49:E49"/>
    <mergeCell ref="A52:B52"/>
    <mergeCell ref="A54:B54"/>
    <mergeCell ref="A92:E92"/>
    <mergeCell ref="A93:E94"/>
    <mergeCell ref="C65:D65"/>
    <mergeCell ref="A88:E88"/>
    <mergeCell ref="A89:E90"/>
    <mergeCell ref="A91:E91"/>
  </mergeCells>
  <conditionalFormatting sqref="A145:XFD1048576">
    <cfRule type="cellIs" dxfId="9" priority="11" operator="equal">
      <formula>"Observações"</formula>
    </cfRule>
    <cfRule type="cellIs" dxfId="8" priority="12" operator="equal">
      <formula>"Observação"</formula>
    </cfRule>
    <cfRule type="cellIs" dxfId="7" priority="13" operator="lessThan">
      <formula>0</formula>
    </cfRule>
  </conditionalFormatting>
  <conditionalFormatting sqref="E17">
    <cfRule type="cellIs" dxfId="6" priority="1" operator="lessThan">
      <formula>0</formula>
    </cfRule>
  </conditionalFormatting>
  <hyperlinks>
    <hyperlink ref="G1" location="MENU!B18" display="MENU" xr:uid="{C7D9886C-133A-4348-8CB3-37C2FA6155E9}"/>
  </hyperlinks>
  <pageMargins left="0.511811024" right="0.511811024" top="0.78740157499999996" bottom="0.78740157499999996" header="0.31496062000000002" footer="0.31496062000000002"/>
  <pageSetup paperSize="9" scale="81" fitToHeight="0"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039C9-3442-4541-AC69-3FC73A5053A8}">
  <sheetPr codeName="Planilha15"/>
  <dimension ref="A1:G159"/>
  <sheetViews>
    <sheetView showGridLines="0" workbookViewId="0"/>
  </sheetViews>
  <sheetFormatPr defaultColWidth="20.625" defaultRowHeight="20.100000000000001" customHeight="1" x14ac:dyDescent="0.25"/>
  <cols>
    <col min="1" max="1" width="40.625" style="77" customWidth="1"/>
    <col min="2" max="5" width="20.625" style="77"/>
    <col min="6" max="6" width="15.625" style="77" customWidth="1"/>
    <col min="7" max="7" width="25.625" style="77" customWidth="1"/>
    <col min="8" max="16384" width="20.625" style="77"/>
  </cols>
  <sheetData>
    <row r="1" spans="1:7" ht="140.1" customHeight="1" x14ac:dyDescent="0.25">
      <c r="A1" s="67"/>
      <c r="B1" s="67"/>
      <c r="C1" s="67"/>
      <c r="D1" s="76"/>
      <c r="E1" s="76"/>
      <c r="G1" s="124" t="s">
        <v>686</v>
      </c>
    </row>
    <row r="2" spans="1:7" ht="5.0999999999999996" customHeight="1" x14ac:dyDescent="0.25"/>
    <row r="3" spans="1:7" ht="5.0999999999999996" customHeight="1" x14ac:dyDescent="0.25">
      <c r="A3" s="67"/>
      <c r="B3" s="67"/>
      <c r="C3" s="67"/>
      <c r="D3" s="67"/>
      <c r="E3" s="67"/>
    </row>
    <row r="5" spans="1:7" s="78" customFormat="1" ht="20.100000000000001" customHeight="1" x14ac:dyDescent="0.25">
      <c r="A5" s="278" t="s">
        <v>591</v>
      </c>
      <c r="B5" s="278"/>
      <c r="C5" s="278"/>
      <c r="D5" s="278"/>
      <c r="E5" s="278"/>
    </row>
    <row r="7" spans="1:7" ht="20.100000000000001" customHeight="1" x14ac:dyDescent="0.25">
      <c r="F7" s="79"/>
    </row>
    <row r="8" spans="1:7" ht="20.100000000000001" customHeight="1" thickBot="1" x14ac:dyDescent="0.3">
      <c r="A8" s="280" t="s">
        <v>592</v>
      </c>
      <c r="B8" s="280"/>
      <c r="C8" s="80"/>
    </row>
    <row r="10" spans="1:7" ht="20.100000000000001" customHeight="1" x14ac:dyDescent="0.25">
      <c r="A10" s="81" t="s">
        <v>593</v>
      </c>
      <c r="B10" s="82">
        <v>0.1</v>
      </c>
      <c r="C10" s="83"/>
    </row>
    <row r="11" spans="1:7" ht="20.100000000000001" customHeight="1" x14ac:dyDescent="0.25">
      <c r="A11" s="84" t="s">
        <v>300</v>
      </c>
      <c r="B11" s="85">
        <v>-0.1</v>
      </c>
      <c r="C11" s="83"/>
    </row>
    <row r="12" spans="1:7" ht="20.100000000000001" customHeight="1" x14ac:dyDescent="0.25">
      <c r="A12" s="81" t="s">
        <v>3</v>
      </c>
      <c r="B12" s="81">
        <v>0.9</v>
      </c>
    </row>
    <row r="15" spans="1:7" ht="20.100000000000001" customHeight="1" thickBot="1" x14ac:dyDescent="0.3">
      <c r="A15" s="280" t="s">
        <v>594</v>
      </c>
      <c r="B15" s="280"/>
      <c r="C15" s="80"/>
    </row>
    <row r="16" spans="1:7" ht="20.100000000000001" customHeight="1" x14ac:dyDescent="0.25">
      <c r="A16" s="281" t="s">
        <v>595</v>
      </c>
      <c r="B16" s="281"/>
      <c r="C16" s="86"/>
    </row>
    <row r="17" spans="1:5" ht="20.100000000000001" customHeight="1" x14ac:dyDescent="0.25">
      <c r="A17" s="81" t="s">
        <v>596</v>
      </c>
      <c r="B17" s="82">
        <v>0.1</v>
      </c>
      <c r="C17" s="83"/>
    </row>
    <row r="18" spans="1:5" ht="20.100000000000001" customHeight="1" x14ac:dyDescent="0.25">
      <c r="A18" s="84" t="s">
        <v>300</v>
      </c>
      <c r="B18" s="85">
        <v>0</v>
      </c>
      <c r="C18" s="83"/>
    </row>
    <row r="19" spans="1:5" ht="20.100000000000001" customHeight="1" x14ac:dyDescent="0.25">
      <c r="A19" s="84" t="s">
        <v>3</v>
      </c>
      <c r="B19" s="84">
        <v>1</v>
      </c>
    </row>
    <row r="21" spans="1:5" ht="20.100000000000001" customHeight="1" x14ac:dyDescent="0.25">
      <c r="A21" s="87" t="s">
        <v>585</v>
      </c>
      <c r="B21" s="87"/>
      <c r="C21" s="87"/>
      <c r="D21" s="87"/>
      <c r="E21" s="87"/>
    </row>
    <row r="22" spans="1:5" ht="20.100000000000001" customHeight="1" x14ac:dyDescent="0.25">
      <c r="A22" s="282" t="s">
        <v>597</v>
      </c>
      <c r="B22" s="282"/>
      <c r="C22" s="282"/>
      <c r="D22" s="282"/>
      <c r="E22" s="282"/>
    </row>
    <row r="25" spans="1:5" ht="20.100000000000001" customHeight="1" x14ac:dyDescent="0.25">
      <c r="A25" s="258" t="s">
        <v>598</v>
      </c>
      <c r="B25" s="258"/>
      <c r="C25" s="258"/>
      <c r="D25" s="258"/>
      <c r="E25" s="258"/>
    </row>
    <row r="27" spans="1:5" ht="20.100000000000001" customHeight="1" x14ac:dyDescent="0.25">
      <c r="A27" s="283" t="s">
        <v>599</v>
      </c>
      <c r="B27" s="283"/>
      <c r="C27" s="283"/>
      <c r="D27" s="283"/>
      <c r="E27" s="77">
        <v>1</v>
      </c>
    </row>
    <row r="28" spans="1:5" ht="20.100000000000001" customHeight="1" x14ac:dyDescent="0.25">
      <c r="A28" s="89"/>
      <c r="B28" s="89"/>
      <c r="C28" s="89"/>
      <c r="D28" s="89"/>
      <c r="E28" s="90"/>
    </row>
    <row r="29" spans="1:5" ht="20.100000000000001" customHeight="1" x14ac:dyDescent="0.25">
      <c r="A29" s="279" t="s">
        <v>600</v>
      </c>
      <c r="B29" s="279"/>
      <c r="C29" s="279"/>
      <c r="D29" s="279"/>
      <c r="E29" s="81">
        <v>0.95</v>
      </c>
    </row>
    <row r="30" spans="1:5" ht="20.100000000000001" customHeight="1" x14ac:dyDescent="0.25">
      <c r="A30" s="279" t="s">
        <v>601</v>
      </c>
      <c r="B30" s="279"/>
      <c r="C30" s="279"/>
      <c r="D30" s="279"/>
      <c r="E30" s="81">
        <v>0.9</v>
      </c>
    </row>
    <row r="31" spans="1:5" ht="20.100000000000001" customHeight="1" x14ac:dyDescent="0.25">
      <c r="A31" s="279" t="s">
        <v>602</v>
      </c>
      <c r="B31" s="279"/>
      <c r="C31" s="279"/>
      <c r="D31" s="279"/>
      <c r="E31" s="81">
        <v>0.8</v>
      </c>
    </row>
    <row r="32" spans="1:5" ht="20.100000000000001" customHeight="1" x14ac:dyDescent="0.25">
      <c r="A32" s="284" t="s">
        <v>603</v>
      </c>
      <c r="B32" s="284"/>
      <c r="C32" s="284"/>
      <c r="D32" s="284"/>
      <c r="E32" s="84">
        <v>0.7</v>
      </c>
    </row>
    <row r="33" spans="1:5" ht="20.100000000000001" customHeight="1" x14ac:dyDescent="0.25">
      <c r="A33" s="87"/>
      <c r="B33" s="87"/>
      <c r="C33" s="87"/>
      <c r="D33" s="87"/>
    </row>
    <row r="34" spans="1:5" ht="20.100000000000001" customHeight="1" x14ac:dyDescent="0.25">
      <c r="A34" s="279" t="s">
        <v>604</v>
      </c>
      <c r="B34" s="279"/>
      <c r="C34" s="279"/>
      <c r="D34" s="279"/>
      <c r="E34" s="81">
        <v>0.95</v>
      </c>
    </row>
    <row r="35" spans="1:5" ht="20.100000000000001" customHeight="1" x14ac:dyDescent="0.25">
      <c r="A35" s="279" t="s">
        <v>605</v>
      </c>
      <c r="B35" s="279"/>
      <c r="C35" s="279"/>
      <c r="D35" s="279"/>
      <c r="E35" s="81">
        <v>0.9</v>
      </c>
    </row>
    <row r="36" spans="1:5" ht="20.100000000000001" customHeight="1" x14ac:dyDescent="0.25">
      <c r="A36" s="284" t="s">
        <v>606</v>
      </c>
      <c r="B36" s="284"/>
      <c r="C36" s="284"/>
      <c r="D36" s="284"/>
      <c r="E36" s="84">
        <v>0.85</v>
      </c>
    </row>
    <row r="37" spans="1:5" ht="20.100000000000001" customHeight="1" x14ac:dyDescent="0.25">
      <c r="A37" s="87"/>
      <c r="B37" s="87"/>
      <c r="C37" s="87"/>
      <c r="D37" s="87"/>
    </row>
    <row r="38" spans="1:5" ht="20.100000000000001" customHeight="1" x14ac:dyDescent="0.25">
      <c r="A38" s="279" t="s">
        <v>607</v>
      </c>
      <c r="B38" s="279"/>
      <c r="C38" s="279"/>
      <c r="D38" s="279"/>
      <c r="E38" s="81">
        <v>0.9</v>
      </c>
    </row>
    <row r="39" spans="1:5" ht="20.100000000000001" customHeight="1" x14ac:dyDescent="0.25">
      <c r="A39" s="279" t="s">
        <v>608</v>
      </c>
      <c r="B39" s="279"/>
      <c r="C39" s="279"/>
      <c r="D39" s="279"/>
      <c r="E39" s="81">
        <v>0.8</v>
      </c>
    </row>
    <row r="40" spans="1:5" ht="20.100000000000001" customHeight="1" x14ac:dyDescent="0.25">
      <c r="A40" s="283" t="s">
        <v>609</v>
      </c>
      <c r="B40" s="283"/>
      <c r="C40" s="283"/>
      <c r="D40" s="283"/>
      <c r="E40" s="77">
        <v>0.7</v>
      </c>
    </row>
    <row r="41" spans="1:5" ht="20.100000000000001" customHeight="1" x14ac:dyDescent="0.25">
      <c r="A41" s="89"/>
      <c r="B41" s="89"/>
      <c r="C41" s="89"/>
      <c r="D41" s="89"/>
      <c r="E41" s="90"/>
    </row>
    <row r="42" spans="1:5" ht="20.100000000000001" customHeight="1" x14ac:dyDescent="0.25">
      <c r="A42" s="91" t="s">
        <v>610</v>
      </c>
      <c r="B42" s="91"/>
      <c r="C42" s="91"/>
      <c r="D42" s="91"/>
      <c r="E42" s="81">
        <v>1</v>
      </c>
    </row>
    <row r="43" spans="1:5" ht="20.100000000000001" customHeight="1" x14ac:dyDescent="0.25">
      <c r="A43" s="279" t="s">
        <v>611</v>
      </c>
      <c r="B43" s="279"/>
      <c r="C43" s="279"/>
      <c r="D43" s="279"/>
      <c r="E43" s="81">
        <v>0.9</v>
      </c>
    </row>
    <row r="44" spans="1:5" ht="20.100000000000001" customHeight="1" x14ac:dyDescent="0.25">
      <c r="A44" s="279" t="s">
        <v>612</v>
      </c>
      <c r="B44" s="279"/>
      <c r="C44" s="279"/>
      <c r="D44" s="279"/>
      <c r="E44" s="81">
        <v>0.8</v>
      </c>
    </row>
    <row r="46" spans="1:5" ht="20.100000000000001" customHeight="1" x14ac:dyDescent="0.25">
      <c r="A46" s="88" t="s">
        <v>585</v>
      </c>
      <c r="B46" s="88"/>
      <c r="C46" s="88"/>
      <c r="D46" s="88"/>
      <c r="E46" s="88"/>
    </row>
    <row r="47" spans="1:5" ht="20.100000000000001" customHeight="1" x14ac:dyDescent="0.25">
      <c r="A47" s="282" t="s">
        <v>613</v>
      </c>
      <c r="B47" s="282"/>
      <c r="C47" s="282"/>
      <c r="D47" s="282"/>
      <c r="E47" s="282"/>
    </row>
    <row r="48" spans="1:5" ht="20.100000000000001" customHeight="1" x14ac:dyDescent="0.25">
      <c r="A48" s="282"/>
      <c r="B48" s="282"/>
      <c r="C48" s="282"/>
      <c r="D48" s="282"/>
      <c r="E48" s="282"/>
    </row>
    <row r="49" spans="1:5" ht="20.100000000000001" customHeight="1" x14ac:dyDescent="0.25">
      <c r="A49" s="88"/>
      <c r="B49" s="88"/>
      <c r="C49" s="88"/>
      <c r="D49" s="88"/>
      <c r="E49" s="88"/>
    </row>
    <row r="52" spans="1:5" ht="20.100000000000001" customHeight="1" thickBot="1" x14ac:dyDescent="0.3">
      <c r="A52" s="285" t="s">
        <v>614</v>
      </c>
      <c r="B52" s="285"/>
      <c r="C52" s="285"/>
      <c r="D52" s="285"/>
      <c r="E52" s="285"/>
    </row>
    <row r="53" spans="1:5" ht="20.100000000000001" customHeight="1" x14ac:dyDescent="0.25">
      <c r="A53" s="283" t="s">
        <v>615</v>
      </c>
      <c r="B53" s="283"/>
      <c r="C53" s="283"/>
      <c r="D53" s="283"/>
      <c r="E53" s="77">
        <v>1</v>
      </c>
    </row>
    <row r="54" spans="1:5" ht="20.100000000000001" customHeight="1" x14ac:dyDescent="0.25">
      <c r="A54" s="286" t="s">
        <v>616</v>
      </c>
      <c r="B54" s="286"/>
      <c r="C54" s="286"/>
      <c r="D54" s="286"/>
      <c r="E54" s="92">
        <v>0.95</v>
      </c>
    </row>
    <row r="55" spans="1:5" ht="20.100000000000001" customHeight="1" x14ac:dyDescent="0.25">
      <c r="A55" s="283" t="s">
        <v>617</v>
      </c>
      <c r="B55" s="283"/>
      <c r="C55" s="283"/>
      <c r="D55" s="283"/>
      <c r="E55" s="77">
        <v>0.9</v>
      </c>
    </row>
    <row r="56" spans="1:5" ht="20.100000000000001" customHeight="1" x14ac:dyDescent="0.25">
      <c r="A56" s="287" t="s">
        <v>618</v>
      </c>
      <c r="B56" s="287"/>
      <c r="C56" s="287"/>
      <c r="D56" s="287"/>
      <c r="E56" s="93">
        <v>0.85</v>
      </c>
    </row>
    <row r="60" spans="1:5" ht="20.100000000000001" customHeight="1" x14ac:dyDescent="0.25">
      <c r="A60" s="277" t="s">
        <v>619</v>
      </c>
      <c r="B60" s="277"/>
      <c r="C60" s="277"/>
      <c r="D60" s="277"/>
      <c r="E60" s="277"/>
    </row>
    <row r="61" spans="1:5" ht="20.100000000000001" customHeight="1" x14ac:dyDescent="0.25">
      <c r="A61" s="94"/>
      <c r="B61" s="94"/>
      <c r="C61" s="94"/>
      <c r="D61" s="94" t="s">
        <v>3</v>
      </c>
      <c r="E61" s="94" t="s">
        <v>53</v>
      </c>
    </row>
    <row r="62" spans="1:5" ht="20.100000000000001" customHeight="1" x14ac:dyDescent="0.25">
      <c r="A62" s="282" t="s">
        <v>620</v>
      </c>
      <c r="B62" s="282"/>
      <c r="C62" s="88"/>
      <c r="D62" s="77">
        <v>1</v>
      </c>
      <c r="E62" s="77">
        <v>255</v>
      </c>
    </row>
    <row r="63" spans="1:5" ht="20.100000000000001" customHeight="1" x14ac:dyDescent="0.25">
      <c r="A63" s="288" t="s">
        <v>621</v>
      </c>
      <c r="B63" s="288"/>
      <c r="C63" s="288"/>
      <c r="D63" s="93">
        <v>0.95</v>
      </c>
      <c r="E63" s="93">
        <v>242.25</v>
      </c>
    </row>
    <row r="65" spans="1:5" ht="20.100000000000001" customHeight="1" x14ac:dyDescent="0.25">
      <c r="A65" s="87" t="s">
        <v>585</v>
      </c>
    </row>
    <row r="66" spans="1:5" ht="20.100000000000001" customHeight="1" x14ac:dyDescent="0.25">
      <c r="A66" s="282" t="s">
        <v>622</v>
      </c>
      <c r="B66" s="282"/>
      <c r="C66" s="282"/>
      <c r="D66" s="282"/>
      <c r="E66" s="282"/>
    </row>
    <row r="69" spans="1:5" ht="20.100000000000001" customHeight="1" thickBot="1" x14ac:dyDescent="0.3">
      <c r="A69" s="285" t="s">
        <v>623</v>
      </c>
      <c r="B69" s="285"/>
      <c r="C69" s="285"/>
      <c r="D69" s="285"/>
      <c r="E69" s="285"/>
    </row>
    <row r="70" spans="1:5" ht="20.100000000000001" customHeight="1" x14ac:dyDescent="0.25">
      <c r="A70" s="286" t="s">
        <v>624</v>
      </c>
      <c r="B70" s="286"/>
      <c r="C70" s="286"/>
      <c r="D70" s="286"/>
      <c r="E70" s="92">
        <v>1</v>
      </c>
    </row>
    <row r="71" spans="1:5" ht="20.100000000000001" customHeight="1" x14ac:dyDescent="0.25">
      <c r="A71" s="283" t="s">
        <v>625</v>
      </c>
      <c r="B71" s="283"/>
      <c r="C71" s="283"/>
      <c r="D71" s="283"/>
      <c r="E71" s="77">
        <v>0.95</v>
      </c>
    </row>
    <row r="72" spans="1:5" ht="20.100000000000001" customHeight="1" x14ac:dyDescent="0.25">
      <c r="A72" s="286" t="s">
        <v>626</v>
      </c>
      <c r="B72" s="286"/>
      <c r="C72" s="286"/>
      <c r="D72" s="286"/>
      <c r="E72" s="92">
        <v>0.9</v>
      </c>
    </row>
    <row r="73" spans="1:5" ht="20.100000000000001" customHeight="1" x14ac:dyDescent="0.25">
      <c r="A73" s="283" t="s">
        <v>627</v>
      </c>
      <c r="B73" s="283"/>
      <c r="C73" s="283"/>
      <c r="D73" s="283"/>
      <c r="E73" s="77">
        <v>0.8</v>
      </c>
    </row>
    <row r="74" spans="1:5" ht="20.100000000000001" customHeight="1" x14ac:dyDescent="0.25">
      <c r="A74" s="287" t="s">
        <v>628</v>
      </c>
      <c r="B74" s="287"/>
      <c r="C74" s="287"/>
      <c r="D74" s="287"/>
      <c r="E74" s="93">
        <v>0.7</v>
      </c>
    </row>
    <row r="75" spans="1:5" ht="20.100000000000001" customHeight="1" x14ac:dyDescent="0.25">
      <c r="A75" s="87"/>
      <c r="B75" s="87"/>
      <c r="C75" s="87"/>
      <c r="D75" s="87"/>
    </row>
    <row r="76" spans="1:5" ht="20.100000000000001" customHeight="1" x14ac:dyDescent="0.25">
      <c r="A76" s="87"/>
      <c r="B76" s="87"/>
      <c r="C76" s="87"/>
      <c r="D76" s="87"/>
    </row>
    <row r="77" spans="1:5" ht="20.100000000000001" customHeight="1" x14ac:dyDescent="0.25">
      <c r="A77" s="87"/>
      <c r="B77" s="87"/>
      <c r="C77" s="87"/>
      <c r="D77" s="87"/>
    </row>
    <row r="78" spans="1:5" ht="20.100000000000001" customHeight="1" x14ac:dyDescent="0.25">
      <c r="A78" s="277" t="s">
        <v>619</v>
      </c>
      <c r="B78" s="277"/>
      <c r="C78" s="277"/>
      <c r="D78" s="277"/>
      <c r="E78" s="277"/>
    </row>
    <row r="79" spans="1:5" ht="20.100000000000001" customHeight="1" x14ac:dyDescent="0.25">
      <c r="A79" s="94"/>
      <c r="B79" s="94"/>
      <c r="C79" s="94"/>
      <c r="D79" s="94" t="s">
        <v>3</v>
      </c>
      <c r="E79" s="94" t="s">
        <v>53</v>
      </c>
    </row>
    <row r="80" spans="1:5" ht="20.100000000000001" customHeight="1" x14ac:dyDescent="0.25">
      <c r="A80" s="282" t="s">
        <v>620</v>
      </c>
      <c r="B80" s="282"/>
      <c r="C80" s="88"/>
      <c r="D80" s="77">
        <v>1</v>
      </c>
      <c r="E80" s="77">
        <v>255</v>
      </c>
    </row>
    <row r="81" spans="1:5" ht="20.100000000000001" customHeight="1" x14ac:dyDescent="0.25">
      <c r="A81" s="288" t="s">
        <v>629</v>
      </c>
      <c r="B81" s="288"/>
      <c r="C81" s="288"/>
      <c r="D81" s="93">
        <v>0.8</v>
      </c>
      <c r="E81" s="93">
        <v>204</v>
      </c>
    </row>
    <row r="82" spans="1:5" ht="20.100000000000001" customHeight="1" x14ac:dyDescent="0.25">
      <c r="A82" s="87"/>
      <c r="B82" s="87"/>
      <c r="C82" s="87"/>
      <c r="D82" s="87"/>
    </row>
    <row r="83" spans="1:5" ht="20.100000000000001" customHeight="1" x14ac:dyDescent="0.25">
      <c r="A83" s="87" t="s">
        <v>585</v>
      </c>
    </row>
    <row r="84" spans="1:5" ht="20.100000000000001" customHeight="1" x14ac:dyDescent="0.25">
      <c r="A84" s="282" t="s">
        <v>622</v>
      </c>
      <c r="B84" s="282"/>
      <c r="C84" s="282"/>
      <c r="D84" s="282"/>
      <c r="E84" s="282"/>
    </row>
    <row r="85" spans="1:5" ht="20.100000000000001" customHeight="1" x14ac:dyDescent="0.25">
      <c r="A85" s="87"/>
      <c r="B85" s="87"/>
      <c r="C85" s="87"/>
      <c r="D85" s="87"/>
    </row>
    <row r="86" spans="1:5" ht="20.100000000000001" customHeight="1" x14ac:dyDescent="0.25">
      <c r="A86" s="87"/>
      <c r="B86" s="87"/>
      <c r="C86" s="87"/>
      <c r="D86" s="87"/>
    </row>
    <row r="87" spans="1:5" ht="20.100000000000001" customHeight="1" thickBot="1" x14ac:dyDescent="0.3">
      <c r="A87" s="285" t="s">
        <v>630</v>
      </c>
      <c r="B87" s="285"/>
      <c r="C87" s="285"/>
      <c r="D87" s="285"/>
      <c r="E87" s="285"/>
    </row>
    <row r="88" spans="1:5" ht="20.100000000000001" customHeight="1" x14ac:dyDescent="0.25">
      <c r="A88" s="286" t="s">
        <v>624</v>
      </c>
      <c r="B88" s="286"/>
      <c r="C88" s="286"/>
      <c r="D88" s="286"/>
      <c r="E88" s="92">
        <v>1</v>
      </c>
    </row>
    <row r="89" spans="1:5" ht="20.100000000000001" customHeight="1" x14ac:dyDescent="0.25">
      <c r="A89" s="283" t="s">
        <v>607</v>
      </c>
      <c r="B89" s="283"/>
      <c r="C89" s="283"/>
      <c r="D89" s="283"/>
      <c r="E89" s="77">
        <v>0.9</v>
      </c>
    </row>
    <row r="90" spans="1:5" ht="20.100000000000001" customHeight="1" x14ac:dyDescent="0.25">
      <c r="A90" s="286" t="s">
        <v>608</v>
      </c>
      <c r="B90" s="286"/>
      <c r="C90" s="286"/>
      <c r="D90" s="286"/>
      <c r="E90" s="92">
        <v>0.8</v>
      </c>
    </row>
    <row r="91" spans="1:5" ht="20.100000000000001" customHeight="1" x14ac:dyDescent="0.25">
      <c r="A91" s="279" t="s">
        <v>609</v>
      </c>
      <c r="B91" s="279"/>
      <c r="C91" s="279"/>
      <c r="D91" s="279"/>
      <c r="E91" s="81">
        <v>0.7</v>
      </c>
    </row>
    <row r="92" spans="1:5" ht="20.100000000000001" customHeight="1" x14ac:dyDescent="0.25">
      <c r="A92" s="87"/>
      <c r="B92" s="87"/>
      <c r="C92" s="87"/>
      <c r="D92" s="87"/>
    </row>
    <row r="93" spans="1:5" ht="20.100000000000001" customHeight="1" x14ac:dyDescent="0.25">
      <c r="A93" s="87"/>
      <c r="B93" s="87"/>
      <c r="C93" s="87"/>
      <c r="D93" s="87"/>
    </row>
    <row r="94" spans="1:5" ht="20.100000000000001" customHeight="1" x14ac:dyDescent="0.25">
      <c r="A94" s="87"/>
      <c r="B94" s="87"/>
      <c r="C94" s="87"/>
      <c r="D94" s="87"/>
    </row>
    <row r="95" spans="1:5" ht="20.100000000000001" customHeight="1" x14ac:dyDescent="0.25">
      <c r="A95" s="277" t="s">
        <v>619</v>
      </c>
      <c r="B95" s="277"/>
      <c r="C95" s="277"/>
      <c r="D95" s="277"/>
      <c r="E95" s="277"/>
    </row>
    <row r="96" spans="1:5" ht="20.100000000000001" customHeight="1" x14ac:dyDescent="0.25">
      <c r="A96" s="94"/>
      <c r="B96" s="94"/>
      <c r="C96" s="94"/>
      <c r="D96" s="94" t="s">
        <v>3</v>
      </c>
      <c r="E96" s="94" t="s">
        <v>53</v>
      </c>
    </row>
    <row r="97" spans="1:5" ht="20.100000000000001" customHeight="1" x14ac:dyDescent="0.25">
      <c r="A97" s="282" t="s">
        <v>620</v>
      </c>
      <c r="B97" s="282"/>
      <c r="C97" s="88"/>
      <c r="D97" s="77">
        <v>1</v>
      </c>
      <c r="E97" s="77">
        <v>255</v>
      </c>
    </row>
    <row r="98" spans="1:5" ht="20.100000000000001" customHeight="1" x14ac:dyDescent="0.25">
      <c r="A98" s="288" t="s">
        <v>631</v>
      </c>
      <c r="B98" s="288"/>
      <c r="C98" s="288"/>
      <c r="D98" s="93">
        <v>0.8</v>
      </c>
      <c r="E98" s="93">
        <v>204</v>
      </c>
    </row>
    <row r="99" spans="1:5" ht="20.100000000000001" customHeight="1" x14ac:dyDescent="0.25">
      <c r="A99" s="87"/>
      <c r="B99" s="87"/>
      <c r="C99" s="87"/>
      <c r="D99" s="87"/>
    </row>
    <row r="100" spans="1:5" ht="20.100000000000001" customHeight="1" x14ac:dyDescent="0.25">
      <c r="A100" s="87" t="s">
        <v>585</v>
      </c>
    </row>
    <row r="101" spans="1:5" ht="20.100000000000001" customHeight="1" x14ac:dyDescent="0.25">
      <c r="A101" s="282" t="s">
        <v>622</v>
      </c>
      <c r="B101" s="282"/>
      <c r="C101" s="282"/>
      <c r="D101" s="282"/>
      <c r="E101" s="282"/>
    </row>
    <row r="102" spans="1:5" ht="20.100000000000001" customHeight="1" x14ac:dyDescent="0.25">
      <c r="A102" s="87"/>
      <c r="B102" s="87"/>
      <c r="C102" s="87"/>
      <c r="D102" s="87"/>
    </row>
    <row r="103" spans="1:5" ht="20.100000000000001" customHeight="1" x14ac:dyDescent="0.25">
      <c r="A103" s="87"/>
      <c r="B103" s="87"/>
      <c r="C103" s="87"/>
      <c r="D103" s="87"/>
    </row>
    <row r="104" spans="1:5" ht="20.100000000000001" customHeight="1" thickBot="1" x14ac:dyDescent="0.3">
      <c r="A104" s="285" t="s">
        <v>632</v>
      </c>
      <c r="B104" s="285"/>
      <c r="C104" s="285"/>
      <c r="D104" s="285"/>
      <c r="E104" s="285"/>
    </row>
    <row r="105" spans="1:5" ht="20.100000000000001" customHeight="1" x14ac:dyDescent="0.25">
      <c r="A105" s="283" t="s">
        <v>624</v>
      </c>
      <c r="B105" s="283"/>
      <c r="C105" s="283"/>
      <c r="D105" s="283"/>
      <c r="E105" s="77">
        <v>1</v>
      </c>
    </row>
    <row r="106" spans="1:5" ht="20.100000000000001" customHeight="1" x14ac:dyDescent="0.25">
      <c r="A106" s="286" t="s">
        <v>610</v>
      </c>
      <c r="B106" s="286"/>
      <c r="C106" s="286"/>
      <c r="D106" s="286"/>
      <c r="E106" s="92">
        <v>1</v>
      </c>
    </row>
    <row r="107" spans="1:5" ht="20.100000000000001" customHeight="1" x14ac:dyDescent="0.25">
      <c r="A107" s="283" t="s">
        <v>633</v>
      </c>
      <c r="B107" s="283"/>
      <c r="C107" s="283"/>
      <c r="D107" s="283"/>
      <c r="E107" s="77">
        <v>0.9</v>
      </c>
    </row>
    <row r="108" spans="1:5" ht="20.100000000000001" customHeight="1" x14ac:dyDescent="0.25">
      <c r="A108" s="287" t="s">
        <v>612</v>
      </c>
      <c r="B108" s="287"/>
      <c r="C108" s="287"/>
      <c r="D108" s="287"/>
      <c r="E108" s="93">
        <v>0.8</v>
      </c>
    </row>
    <row r="112" spans="1:5" ht="20.100000000000001" customHeight="1" x14ac:dyDescent="0.25">
      <c r="A112" s="277" t="s">
        <v>619</v>
      </c>
      <c r="B112" s="277"/>
      <c r="C112" s="277"/>
      <c r="D112" s="277"/>
      <c r="E112" s="277"/>
    </row>
    <row r="113" spans="1:5" ht="20.100000000000001" customHeight="1" x14ac:dyDescent="0.25">
      <c r="A113" s="94"/>
      <c r="B113" s="94"/>
      <c r="C113" s="94"/>
      <c r="D113" s="94" t="s">
        <v>3</v>
      </c>
      <c r="E113" s="94" t="s">
        <v>53</v>
      </c>
    </row>
    <row r="114" spans="1:5" ht="20.100000000000001" customHeight="1" x14ac:dyDescent="0.25">
      <c r="A114" s="282" t="s">
        <v>620</v>
      </c>
      <c r="B114" s="282"/>
      <c r="C114" s="88"/>
      <c r="D114" s="77">
        <v>1</v>
      </c>
      <c r="E114" s="77">
        <v>255</v>
      </c>
    </row>
    <row r="115" spans="1:5" ht="20.100000000000001" customHeight="1" x14ac:dyDescent="0.25">
      <c r="A115" s="288" t="s">
        <v>634</v>
      </c>
      <c r="B115" s="288"/>
      <c r="C115" s="288"/>
      <c r="D115" s="93">
        <v>0.9</v>
      </c>
      <c r="E115" s="93">
        <v>229.5</v>
      </c>
    </row>
    <row r="117" spans="1:5" ht="20.100000000000001" customHeight="1" x14ac:dyDescent="0.25">
      <c r="A117" s="87" t="s">
        <v>585</v>
      </c>
    </row>
    <row r="118" spans="1:5" ht="20.100000000000001" customHeight="1" x14ac:dyDescent="0.25">
      <c r="A118" s="282" t="s">
        <v>622</v>
      </c>
      <c r="B118" s="282"/>
      <c r="C118" s="282"/>
      <c r="D118" s="282"/>
      <c r="E118" s="282"/>
    </row>
    <row r="138" spans="1:5" ht="20.100000000000001" customHeight="1" x14ac:dyDescent="0.25">
      <c r="A138" s="258" t="s">
        <v>598</v>
      </c>
      <c r="B138" s="258"/>
      <c r="C138" s="258"/>
      <c r="D138" s="258"/>
      <c r="E138" s="258"/>
    </row>
    <row r="140" spans="1:5" ht="20.100000000000001" customHeight="1" x14ac:dyDescent="0.25">
      <c r="A140" s="283" t="s">
        <v>599</v>
      </c>
      <c r="B140" s="283"/>
      <c r="C140" s="283"/>
      <c r="D140" s="283"/>
      <c r="E140" s="77">
        <v>1</v>
      </c>
    </row>
    <row r="141" spans="1:5" ht="20.100000000000001" customHeight="1" x14ac:dyDescent="0.25">
      <c r="A141" s="89"/>
      <c r="B141" s="89"/>
      <c r="C141" s="89"/>
      <c r="D141" s="89"/>
      <c r="E141" s="90"/>
    </row>
    <row r="142" spans="1:5" ht="20.100000000000001" customHeight="1" x14ac:dyDescent="0.25">
      <c r="A142" s="279" t="s">
        <v>600</v>
      </c>
      <c r="B142" s="279"/>
      <c r="C142" s="279"/>
      <c r="D142" s="279"/>
      <c r="E142" s="81">
        <v>0.95</v>
      </c>
    </row>
    <row r="143" spans="1:5" ht="20.100000000000001" customHeight="1" x14ac:dyDescent="0.25">
      <c r="A143" s="279" t="s">
        <v>601</v>
      </c>
      <c r="B143" s="279"/>
      <c r="C143" s="279"/>
      <c r="D143" s="279"/>
      <c r="E143" s="81">
        <v>0.9</v>
      </c>
    </row>
    <row r="144" spans="1:5" ht="20.100000000000001" customHeight="1" x14ac:dyDescent="0.25">
      <c r="A144" s="279" t="s">
        <v>602</v>
      </c>
      <c r="B144" s="279"/>
      <c r="C144" s="279"/>
      <c r="D144" s="279"/>
      <c r="E144" s="81">
        <v>0.8</v>
      </c>
    </row>
    <row r="145" spans="1:5" ht="20.100000000000001" customHeight="1" x14ac:dyDescent="0.25">
      <c r="A145" s="284" t="s">
        <v>603</v>
      </c>
      <c r="B145" s="284"/>
      <c r="C145" s="284"/>
      <c r="D145" s="284"/>
      <c r="E145" s="84">
        <v>0.7</v>
      </c>
    </row>
    <row r="146" spans="1:5" ht="20.100000000000001" customHeight="1" x14ac:dyDescent="0.25">
      <c r="A146" s="87"/>
      <c r="B146" s="87"/>
      <c r="C146" s="87"/>
      <c r="D146" s="87"/>
    </row>
    <row r="147" spans="1:5" ht="20.100000000000001" customHeight="1" x14ac:dyDescent="0.25">
      <c r="A147" s="279" t="s">
        <v>635</v>
      </c>
      <c r="B147" s="279"/>
      <c r="C147" s="279"/>
      <c r="D147" s="279"/>
      <c r="E147" s="81">
        <v>0.95</v>
      </c>
    </row>
    <row r="148" spans="1:5" ht="20.100000000000001" customHeight="1" x14ac:dyDescent="0.25">
      <c r="A148" s="279" t="s">
        <v>636</v>
      </c>
      <c r="B148" s="279"/>
      <c r="C148" s="279"/>
      <c r="D148" s="279"/>
      <c r="E148" s="81">
        <v>0.9</v>
      </c>
    </row>
    <row r="149" spans="1:5" ht="20.100000000000001" customHeight="1" x14ac:dyDescent="0.25">
      <c r="A149" s="284" t="s">
        <v>606</v>
      </c>
      <c r="B149" s="284"/>
      <c r="C149" s="284"/>
      <c r="D149" s="284"/>
      <c r="E149" s="84">
        <v>0.85</v>
      </c>
    </row>
    <row r="150" spans="1:5" ht="20.100000000000001" customHeight="1" x14ac:dyDescent="0.25">
      <c r="A150" s="87"/>
      <c r="B150" s="87"/>
      <c r="C150" s="87"/>
      <c r="D150" s="87"/>
    </row>
    <row r="151" spans="1:5" ht="20.100000000000001" customHeight="1" x14ac:dyDescent="0.25">
      <c r="A151" s="279" t="s">
        <v>607</v>
      </c>
      <c r="B151" s="279"/>
      <c r="C151" s="279"/>
      <c r="D151" s="279"/>
      <c r="E151" s="81">
        <v>1</v>
      </c>
    </row>
    <row r="152" spans="1:5" ht="20.100000000000001" customHeight="1" x14ac:dyDescent="0.25">
      <c r="A152" s="279" t="s">
        <v>608</v>
      </c>
      <c r="B152" s="279"/>
      <c r="C152" s="279"/>
      <c r="D152" s="279"/>
      <c r="E152" s="81">
        <v>0.9</v>
      </c>
    </row>
    <row r="153" spans="1:5" ht="20.100000000000001" customHeight="1" x14ac:dyDescent="0.25">
      <c r="A153" s="283" t="s">
        <v>609</v>
      </c>
      <c r="B153" s="283"/>
      <c r="C153" s="283"/>
      <c r="D153" s="283"/>
      <c r="E153" s="77">
        <v>0.8</v>
      </c>
    </row>
    <row r="154" spans="1:5" ht="20.100000000000001" customHeight="1" x14ac:dyDescent="0.25">
      <c r="A154" s="89"/>
      <c r="B154" s="89"/>
      <c r="C154" s="89"/>
      <c r="D154" s="89"/>
      <c r="E154" s="90"/>
    </row>
    <row r="155" spans="1:5" ht="20.100000000000001" customHeight="1" x14ac:dyDescent="0.25">
      <c r="A155" s="279" t="s">
        <v>637</v>
      </c>
      <c r="B155" s="279"/>
      <c r="C155" s="279"/>
      <c r="D155" s="279"/>
      <c r="E155" s="81">
        <v>1</v>
      </c>
    </row>
    <row r="156" spans="1:5" ht="20.100000000000001" customHeight="1" x14ac:dyDescent="0.25">
      <c r="A156" s="279" t="s">
        <v>612</v>
      </c>
      <c r="B156" s="279"/>
      <c r="C156" s="279"/>
      <c r="D156" s="279"/>
      <c r="E156" s="81">
        <v>0.9</v>
      </c>
    </row>
    <row r="158" spans="1:5" ht="20.100000000000001" customHeight="1" x14ac:dyDescent="0.25">
      <c r="A158" s="88" t="s">
        <v>585</v>
      </c>
      <c r="B158" s="88"/>
      <c r="C158" s="88"/>
      <c r="D158" s="88"/>
      <c r="E158" s="88"/>
    </row>
    <row r="159" spans="1:5" ht="20.100000000000001" customHeight="1" x14ac:dyDescent="0.25">
      <c r="A159" s="282" t="s">
        <v>638</v>
      </c>
      <c r="B159" s="282"/>
      <c r="C159" s="282"/>
      <c r="D159" s="282"/>
      <c r="E159" s="282"/>
    </row>
  </sheetData>
  <sheetProtection algorithmName="SHA-512" hashValue="4HCe54X+W1Ya7FTMqWW9pOtRlflV0yyIrhUa+46NfNM5mr97g0baIjcwn7X3AE4L36I1thn2jOk+atXAVzRcDQ==" saltValue="XMcC057oBeP/G/BJkU+10A==" spinCount="100000" sheet="1" objects="1" scenarios="1"/>
  <mergeCells count="72">
    <mergeCell ref="A159:E159"/>
    <mergeCell ref="A143:D143"/>
    <mergeCell ref="A144:D144"/>
    <mergeCell ref="A145:D145"/>
    <mergeCell ref="A147:D147"/>
    <mergeCell ref="A148:D148"/>
    <mergeCell ref="A149:D149"/>
    <mergeCell ref="A151:D151"/>
    <mergeCell ref="A152:D152"/>
    <mergeCell ref="A153:D153"/>
    <mergeCell ref="A155:D155"/>
    <mergeCell ref="A156:D156"/>
    <mergeCell ref="A142:D142"/>
    <mergeCell ref="A104:E104"/>
    <mergeCell ref="A105:D105"/>
    <mergeCell ref="A106:D106"/>
    <mergeCell ref="A107:D107"/>
    <mergeCell ref="A108:D108"/>
    <mergeCell ref="A112:E112"/>
    <mergeCell ref="A114:B114"/>
    <mergeCell ref="A115:C115"/>
    <mergeCell ref="A118:E118"/>
    <mergeCell ref="A138:E138"/>
    <mergeCell ref="A140:D140"/>
    <mergeCell ref="A101:E101"/>
    <mergeCell ref="A80:B80"/>
    <mergeCell ref="A81:C81"/>
    <mergeCell ref="A84:E84"/>
    <mergeCell ref="A87:E87"/>
    <mergeCell ref="A88:D88"/>
    <mergeCell ref="A89:D89"/>
    <mergeCell ref="A90:D90"/>
    <mergeCell ref="A91:D91"/>
    <mergeCell ref="A95:E95"/>
    <mergeCell ref="A97:B97"/>
    <mergeCell ref="A98:C98"/>
    <mergeCell ref="A78:E78"/>
    <mergeCell ref="A56:D56"/>
    <mergeCell ref="A60:E60"/>
    <mergeCell ref="A62:B62"/>
    <mergeCell ref="A63:C63"/>
    <mergeCell ref="A66:E66"/>
    <mergeCell ref="A69:E69"/>
    <mergeCell ref="A70:D70"/>
    <mergeCell ref="A71:D71"/>
    <mergeCell ref="A72:D72"/>
    <mergeCell ref="A73:D73"/>
    <mergeCell ref="A74:D74"/>
    <mergeCell ref="A55:D55"/>
    <mergeCell ref="A35:D35"/>
    <mergeCell ref="A36:D36"/>
    <mergeCell ref="A38:D38"/>
    <mergeCell ref="A39:D39"/>
    <mergeCell ref="A40:D40"/>
    <mergeCell ref="A43:D43"/>
    <mergeCell ref="A44:D44"/>
    <mergeCell ref="A47:E48"/>
    <mergeCell ref="A52:E52"/>
    <mergeCell ref="A53:D53"/>
    <mergeCell ref="A54:D54"/>
    <mergeCell ref="A34:D34"/>
    <mergeCell ref="A5:E5"/>
    <mergeCell ref="A8:B8"/>
    <mergeCell ref="A15:B15"/>
    <mergeCell ref="A16:B16"/>
    <mergeCell ref="A22:E22"/>
    <mergeCell ref="A25:E25"/>
    <mergeCell ref="A27:D27"/>
    <mergeCell ref="A29:D29"/>
    <mergeCell ref="A30:D30"/>
    <mergeCell ref="A31:D31"/>
    <mergeCell ref="A32:D32"/>
  </mergeCells>
  <hyperlinks>
    <hyperlink ref="G1" location="MENU!B20" display="MENU" xr:uid="{15BA7F75-E0BD-4241-A246-4AB368224930}"/>
  </hyperlinks>
  <pageMargins left="0.511811024" right="0.511811024" top="0.78740157499999996" bottom="0.78740157499999996" header="0.31496062000000002" footer="0.31496062000000002"/>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51549-88BF-41D3-B32A-2784B2636B93}">
  <sheetPr codeName="Planilha16"/>
  <dimension ref="A1:K40"/>
  <sheetViews>
    <sheetView showGridLines="0" workbookViewId="0"/>
  </sheetViews>
  <sheetFormatPr defaultColWidth="15.625" defaultRowHeight="20.100000000000001" customHeight="1" x14ac:dyDescent="0.25"/>
  <cols>
    <col min="1" max="1" width="100.625" style="95" customWidth="1"/>
    <col min="2" max="2" width="25.625" style="95" customWidth="1"/>
    <col min="3" max="3" width="15.625" style="95" customWidth="1"/>
    <col min="4" max="4" width="25.625" style="95" customWidth="1"/>
    <col min="5" max="16384" width="15.625" style="95"/>
  </cols>
  <sheetData>
    <row r="1" spans="1:11" ht="140.1" customHeight="1" x14ac:dyDescent="0.25">
      <c r="A1" s="67"/>
      <c r="B1" s="76"/>
      <c r="D1" s="124" t="s">
        <v>686</v>
      </c>
    </row>
    <row r="2" spans="1:11" ht="5.0999999999999996" customHeight="1" x14ac:dyDescent="0.25"/>
    <row r="3" spans="1:11" ht="5.0999999999999996" customHeight="1" x14ac:dyDescent="0.25">
      <c r="A3" s="67"/>
      <c r="B3" s="67"/>
    </row>
    <row r="5" spans="1:11" s="97" customFormat="1" ht="20.100000000000001" customHeight="1" x14ac:dyDescent="0.25">
      <c r="A5" s="258" t="s">
        <v>639</v>
      </c>
      <c r="B5" s="258"/>
      <c r="C5" s="96"/>
      <c r="D5" s="96"/>
      <c r="E5" s="96"/>
      <c r="F5" s="96"/>
      <c r="G5" s="96"/>
      <c r="H5" s="96"/>
      <c r="I5" s="96"/>
      <c r="J5" s="96"/>
    </row>
    <row r="6" spans="1:11" s="97" customFormat="1" ht="20.100000000000001" customHeight="1" x14ac:dyDescent="0.25"/>
    <row r="7" spans="1:11" ht="15" x14ac:dyDescent="0.25">
      <c r="A7" s="98" t="s">
        <v>640</v>
      </c>
      <c r="B7" s="98"/>
      <c r="C7" s="98"/>
      <c r="D7" s="98"/>
      <c r="E7" s="98"/>
      <c r="F7" s="97"/>
      <c r="G7" s="97"/>
      <c r="H7" s="97"/>
      <c r="I7" s="97"/>
      <c r="J7" s="97"/>
      <c r="K7" s="97"/>
    </row>
    <row r="8" spans="1:11" ht="20.100000000000001" customHeight="1" x14ac:dyDescent="0.25">
      <c r="A8" s="97"/>
      <c r="B8" s="97"/>
      <c r="C8" s="97"/>
      <c r="D8" s="97"/>
      <c r="E8" s="97"/>
      <c r="G8" s="97"/>
      <c r="H8" s="97"/>
      <c r="I8" s="97"/>
      <c r="J8" s="97"/>
      <c r="K8" s="97"/>
    </row>
    <row r="9" spans="1:11" ht="15" x14ac:dyDescent="0.25">
      <c r="A9" s="99" t="s">
        <v>641</v>
      </c>
      <c r="B9" s="99" t="s">
        <v>642</v>
      </c>
      <c r="C9" s="97"/>
      <c r="D9" s="97"/>
      <c r="E9" s="97"/>
      <c r="G9" s="97"/>
      <c r="H9" s="97"/>
      <c r="I9" s="97"/>
      <c r="J9" s="97"/>
      <c r="K9" s="97"/>
    </row>
    <row r="10" spans="1:11" ht="15" x14ac:dyDescent="0.25">
      <c r="A10" s="100" t="s">
        <v>643</v>
      </c>
      <c r="B10" s="97">
        <v>1</v>
      </c>
      <c r="C10" s="97"/>
      <c r="D10" s="97"/>
      <c r="E10" s="97"/>
      <c r="G10" s="97"/>
      <c r="H10" s="97"/>
      <c r="I10" s="97"/>
      <c r="J10" s="97"/>
      <c r="K10" s="97"/>
    </row>
    <row r="11" spans="1:11" ht="15" x14ac:dyDescent="0.25">
      <c r="A11" s="101" t="s">
        <v>644</v>
      </c>
      <c r="B11" s="102">
        <v>0.8</v>
      </c>
      <c r="C11" s="97"/>
      <c r="D11" s="97"/>
      <c r="E11" s="97"/>
      <c r="G11" s="97"/>
      <c r="H11" s="97"/>
      <c r="I11" s="97"/>
      <c r="J11" s="97"/>
      <c r="K11" s="97"/>
    </row>
    <row r="12" spans="1:11" ht="15" x14ac:dyDescent="0.25">
      <c r="A12" s="100" t="s">
        <v>645</v>
      </c>
      <c r="B12" s="97">
        <v>0.7</v>
      </c>
      <c r="C12" s="97"/>
      <c r="D12" s="97"/>
      <c r="E12" s="97"/>
      <c r="G12" s="97"/>
      <c r="H12" s="97"/>
      <c r="I12" s="97"/>
      <c r="J12" s="97"/>
      <c r="K12" s="97"/>
    </row>
    <row r="13" spans="1:11" ht="15" x14ac:dyDescent="0.25">
      <c r="A13" s="101" t="s">
        <v>646</v>
      </c>
      <c r="B13" s="102">
        <v>0.6</v>
      </c>
      <c r="C13" s="97"/>
      <c r="D13" s="97"/>
      <c r="E13" s="97"/>
      <c r="G13" s="97"/>
      <c r="H13" s="97"/>
      <c r="I13" s="97"/>
      <c r="J13" s="97"/>
      <c r="K13" s="97"/>
    </row>
    <row r="14" spans="1:11" ht="15" x14ac:dyDescent="0.25">
      <c r="A14" s="100" t="s">
        <v>647</v>
      </c>
      <c r="B14" s="97">
        <v>0.5</v>
      </c>
      <c r="C14" s="97"/>
      <c r="D14" s="97"/>
      <c r="E14" s="97"/>
      <c r="G14" s="97"/>
      <c r="H14" s="97"/>
      <c r="I14" s="97"/>
      <c r="J14" s="97"/>
      <c r="K14" s="97"/>
    </row>
    <row r="15" spans="1:11" ht="15" x14ac:dyDescent="0.25">
      <c r="A15" s="103" t="s">
        <v>648</v>
      </c>
      <c r="B15" s="104">
        <v>0.4</v>
      </c>
      <c r="C15" s="97"/>
      <c r="D15" s="97"/>
      <c r="E15" s="97"/>
      <c r="G15" s="97"/>
      <c r="H15" s="97"/>
      <c r="I15" s="97"/>
      <c r="J15" s="97"/>
      <c r="K15" s="97"/>
    </row>
    <row r="16" spans="1:11" ht="20.100000000000001" customHeight="1" x14ac:dyDescent="0.25">
      <c r="A16" s="97"/>
      <c r="B16" s="97"/>
      <c r="C16" s="97"/>
      <c r="D16" s="97"/>
      <c r="E16" s="97"/>
      <c r="G16" s="97"/>
      <c r="H16" s="97"/>
      <c r="I16" s="97"/>
      <c r="J16" s="97"/>
      <c r="K16" s="97"/>
    </row>
    <row r="17" spans="1:11" ht="20.100000000000001" customHeight="1" x14ac:dyDescent="0.25">
      <c r="A17" s="105" t="s">
        <v>585</v>
      </c>
      <c r="B17" s="106"/>
      <c r="C17" s="97"/>
      <c r="D17" s="97"/>
      <c r="E17" s="97"/>
      <c r="G17" s="97"/>
      <c r="H17" s="97"/>
      <c r="I17" s="97"/>
      <c r="J17" s="97"/>
      <c r="K17" s="97"/>
    </row>
    <row r="18" spans="1:11" ht="20.100000000000001" customHeight="1" x14ac:dyDescent="0.25">
      <c r="A18" s="289" t="s">
        <v>649</v>
      </c>
      <c r="B18" s="289"/>
      <c r="C18" s="97"/>
      <c r="D18" s="97"/>
      <c r="E18" s="97"/>
      <c r="G18" s="97"/>
      <c r="H18" s="97"/>
      <c r="I18" s="97"/>
      <c r="J18" s="97"/>
      <c r="K18" s="97"/>
    </row>
    <row r="19" spans="1:11" ht="20.100000000000001" customHeight="1" x14ac:dyDescent="0.25">
      <c r="C19" s="97"/>
      <c r="D19" s="97"/>
      <c r="E19" s="97"/>
      <c r="G19" s="97"/>
      <c r="H19" s="97"/>
      <c r="I19" s="97"/>
      <c r="J19" s="97"/>
      <c r="K19" s="97"/>
    </row>
    <row r="20" spans="1:11" ht="20.100000000000001" customHeight="1" x14ac:dyDescent="0.25">
      <c r="A20" s="97"/>
      <c r="B20" s="97"/>
      <c r="C20" s="97"/>
      <c r="D20" s="97"/>
      <c r="E20" s="97"/>
      <c r="F20" s="97"/>
      <c r="G20" s="97"/>
      <c r="H20" s="97"/>
      <c r="I20" s="97"/>
      <c r="J20" s="97"/>
      <c r="K20" s="97"/>
    </row>
    <row r="21" spans="1:11" ht="15" x14ac:dyDescent="0.25">
      <c r="A21" s="99" t="s">
        <v>650</v>
      </c>
      <c r="B21" s="99" t="s">
        <v>651</v>
      </c>
      <c r="C21" s="97"/>
      <c r="D21" s="97"/>
      <c r="E21" s="97"/>
      <c r="F21" s="97"/>
      <c r="G21" s="97"/>
      <c r="H21" s="97"/>
      <c r="I21" s="97"/>
      <c r="J21" s="97"/>
      <c r="K21" s="97"/>
    </row>
    <row r="22" spans="1:11" ht="15" x14ac:dyDescent="0.25">
      <c r="A22" s="100" t="s">
        <v>652</v>
      </c>
      <c r="B22" s="97">
        <v>1</v>
      </c>
    </row>
    <row r="23" spans="1:11" ht="30" x14ac:dyDescent="0.25">
      <c r="A23" s="101" t="s">
        <v>653</v>
      </c>
      <c r="B23" s="102">
        <v>0.9</v>
      </c>
    </row>
    <row r="24" spans="1:11" ht="15" x14ac:dyDescent="0.25">
      <c r="A24" s="100" t="s">
        <v>654</v>
      </c>
      <c r="B24" s="97">
        <v>0.7</v>
      </c>
    </row>
    <row r="25" spans="1:11" ht="15" x14ac:dyDescent="0.25">
      <c r="A25" s="103" t="s">
        <v>655</v>
      </c>
      <c r="B25" s="104">
        <v>0.6</v>
      </c>
    </row>
    <row r="27" spans="1:11" ht="20.100000000000001" customHeight="1" x14ac:dyDescent="0.25">
      <c r="A27" s="105" t="s">
        <v>585</v>
      </c>
      <c r="B27" s="106"/>
    </row>
    <row r="28" spans="1:11" ht="20.100000000000001" customHeight="1" x14ac:dyDescent="0.25">
      <c r="A28" s="289" t="s">
        <v>656</v>
      </c>
      <c r="B28" s="289"/>
    </row>
    <row r="29" spans="1:11" ht="20.100000000000001" customHeight="1" x14ac:dyDescent="0.25">
      <c r="A29" s="289"/>
      <c r="B29" s="289"/>
    </row>
    <row r="32" spans="1:11" ht="15" x14ac:dyDescent="0.25">
      <c r="A32" s="99" t="s">
        <v>657</v>
      </c>
      <c r="B32" s="99" t="s">
        <v>3</v>
      </c>
    </row>
    <row r="33" spans="1:2" ht="15" x14ac:dyDescent="0.25">
      <c r="A33" s="100" t="s">
        <v>658</v>
      </c>
      <c r="B33" s="97">
        <v>1</v>
      </c>
    </row>
    <row r="34" spans="1:2" ht="15" x14ac:dyDescent="0.25">
      <c r="A34" s="101" t="s">
        <v>659</v>
      </c>
      <c r="B34" s="102">
        <v>0.8</v>
      </c>
    </row>
    <row r="35" spans="1:2" ht="15" x14ac:dyDescent="0.25">
      <c r="A35" s="100" t="s">
        <v>660</v>
      </c>
      <c r="B35" s="97">
        <v>0.6</v>
      </c>
    </row>
    <row r="36" spans="1:2" ht="15" x14ac:dyDescent="0.25">
      <c r="A36" s="101" t="s">
        <v>661</v>
      </c>
      <c r="B36" s="102">
        <v>0.5</v>
      </c>
    </row>
    <row r="37" spans="1:2" ht="15" x14ac:dyDescent="0.25">
      <c r="A37" s="107" t="s">
        <v>662</v>
      </c>
      <c r="B37" s="108">
        <v>0.4</v>
      </c>
    </row>
    <row r="39" spans="1:2" ht="20.100000000000001" customHeight="1" x14ac:dyDescent="0.25">
      <c r="A39" s="105" t="s">
        <v>585</v>
      </c>
      <c r="B39" s="106"/>
    </row>
    <row r="40" spans="1:2" ht="20.100000000000001" customHeight="1" x14ac:dyDescent="0.25">
      <c r="A40" s="289" t="s">
        <v>663</v>
      </c>
      <c r="B40" s="289"/>
    </row>
  </sheetData>
  <sheetProtection algorithmName="SHA-512" hashValue="51fntf8X/iMNAwZKZmv+5+gqS51yT5YbTj3bbW0ZLJUOzEsZ+lAwm49cREGWvzPuFWgA12xJI5pUWFyMEM3v6g==" saltValue="Q62TS1uuOTwKXI/RKfGjfA==" spinCount="100000" sheet="1" objects="1" scenarios="1"/>
  <mergeCells count="4">
    <mergeCell ref="A5:B5"/>
    <mergeCell ref="A18:B18"/>
    <mergeCell ref="A28:B29"/>
    <mergeCell ref="A40:B40"/>
  </mergeCells>
  <hyperlinks>
    <hyperlink ref="D1" location="MENU!B21" display="MENU" xr:uid="{27F06CE2-7448-4270-8E82-3FE8841A25D2}"/>
  </hyperlinks>
  <pageMargins left="0.511811024" right="0.511811024" top="0.78740157499999996" bottom="0.78740157499999996" header="0.31496062000000002" footer="0.31496062000000002"/>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E6067-63AC-42FA-A638-6AF8E78FE143}">
  <sheetPr codeName="Planilha17"/>
  <dimension ref="A1:P180"/>
  <sheetViews>
    <sheetView showGridLines="0" workbookViewId="0"/>
  </sheetViews>
  <sheetFormatPr defaultColWidth="15.625" defaultRowHeight="20.100000000000001" customHeight="1" x14ac:dyDescent="0.25"/>
  <cols>
    <col min="1" max="8" width="15.625" style="95"/>
    <col min="9" max="9" width="25.625" style="95" customWidth="1"/>
    <col min="10" max="11" width="15.625" style="95"/>
    <col min="12" max="16" width="15.625" style="97"/>
    <col min="17" max="16384" width="15.625" style="95"/>
  </cols>
  <sheetData>
    <row r="1" spans="1:15" ht="140.1" customHeight="1" x14ac:dyDescent="0.25">
      <c r="A1" s="67"/>
      <c r="B1" s="67"/>
      <c r="C1" s="67"/>
      <c r="D1" s="67"/>
      <c r="E1" s="67"/>
      <c r="F1" s="291"/>
      <c r="G1" s="291"/>
      <c r="I1" s="124" t="s">
        <v>686</v>
      </c>
    </row>
    <row r="2" spans="1:15" ht="5.0999999999999996" customHeight="1" x14ac:dyDescent="0.25"/>
    <row r="3" spans="1:15" ht="5.0999999999999996" customHeight="1" x14ac:dyDescent="0.25">
      <c r="A3" s="67"/>
      <c r="B3" s="67"/>
      <c r="C3" s="67"/>
      <c r="D3" s="67"/>
      <c r="E3" s="67"/>
      <c r="F3" s="67"/>
      <c r="G3" s="67"/>
    </row>
    <row r="5" spans="1:15" ht="20.100000000000001" customHeight="1" x14ac:dyDescent="0.25">
      <c r="A5" s="258" t="s">
        <v>664</v>
      </c>
      <c r="B5" s="258"/>
      <c r="C5" s="258"/>
      <c r="D5" s="258"/>
      <c r="E5" s="258"/>
      <c r="F5" s="258"/>
      <c r="G5" s="258"/>
    </row>
    <row r="6" spans="1:15" s="97" customFormat="1" ht="20.100000000000001" customHeight="1" x14ac:dyDescent="0.25"/>
    <row r="7" spans="1:15" s="97" customFormat="1" ht="20.100000000000001" customHeight="1" thickBot="1" x14ac:dyDescent="0.3">
      <c r="A7" s="109"/>
      <c r="B7" s="109"/>
      <c r="C7" s="109"/>
      <c r="D7" s="109" t="s">
        <v>3</v>
      </c>
      <c r="E7" s="109" t="s">
        <v>300</v>
      </c>
      <c r="O7" s="110"/>
    </row>
    <row r="8" spans="1:15" s="97" customFormat="1" ht="20.100000000000001" customHeight="1" x14ac:dyDescent="0.25">
      <c r="A8" s="292" t="s">
        <v>665</v>
      </c>
      <c r="B8" s="292"/>
      <c r="C8" s="292"/>
      <c r="D8" s="97">
        <v>0.7</v>
      </c>
      <c r="E8" s="111">
        <v>-0.30000000000000004</v>
      </c>
      <c r="O8" s="110"/>
    </row>
    <row r="9" spans="1:15" s="97" customFormat="1" ht="20.100000000000001" customHeight="1" x14ac:dyDescent="0.25">
      <c r="A9" s="293" t="s">
        <v>666</v>
      </c>
      <c r="B9" s="293"/>
      <c r="C9" s="293"/>
      <c r="D9" s="112">
        <v>0.5</v>
      </c>
      <c r="E9" s="113">
        <v>-0.5</v>
      </c>
      <c r="O9" s="110"/>
    </row>
    <row r="10" spans="1:15" s="97" customFormat="1" ht="20.100000000000001" customHeight="1" x14ac:dyDescent="0.25">
      <c r="A10" s="293" t="s">
        <v>667</v>
      </c>
      <c r="B10" s="293"/>
      <c r="C10" s="293"/>
      <c r="D10" s="112">
        <v>1.2</v>
      </c>
      <c r="E10" s="113">
        <v>0.19999999999999996</v>
      </c>
      <c r="F10" s="294" t="s">
        <v>668</v>
      </c>
      <c r="G10" s="294"/>
      <c r="O10" s="110"/>
    </row>
    <row r="11" spans="1:15" s="97" customFormat="1" ht="20.100000000000001" customHeight="1" x14ac:dyDescent="0.25">
      <c r="O11" s="110"/>
    </row>
    <row r="12" spans="1:15" s="97" customFormat="1" ht="20.100000000000001" customHeight="1" x14ac:dyDescent="0.25">
      <c r="O12" s="110"/>
    </row>
    <row r="13" spans="1:15" s="97" customFormat="1" ht="20.100000000000001" customHeight="1" x14ac:dyDescent="0.25">
      <c r="A13" s="100" t="s">
        <v>59</v>
      </c>
      <c r="O13" s="110"/>
    </row>
    <row r="14" spans="1:15" s="97" customFormat="1" ht="20.100000000000001" customHeight="1" x14ac:dyDescent="0.25">
      <c r="A14" s="259" t="s">
        <v>669</v>
      </c>
      <c r="B14" s="259"/>
      <c r="C14" s="259"/>
      <c r="D14" s="259"/>
      <c r="E14" s="259"/>
      <c r="F14" s="259"/>
      <c r="G14" s="259"/>
      <c r="O14" s="110"/>
    </row>
    <row r="15" spans="1:15" s="97" customFormat="1" ht="20.100000000000001" customHeight="1" x14ac:dyDescent="0.25">
      <c r="A15" s="259" t="s">
        <v>670</v>
      </c>
      <c r="B15" s="259"/>
      <c r="C15" s="259"/>
      <c r="D15" s="259"/>
      <c r="E15" s="259"/>
      <c r="F15" s="259"/>
      <c r="G15" s="259"/>
      <c r="O15" s="110"/>
    </row>
    <row r="16" spans="1:15" s="97" customFormat="1" ht="20.100000000000001" customHeight="1" x14ac:dyDescent="0.25">
      <c r="A16" s="259"/>
      <c r="B16" s="259"/>
      <c r="C16" s="259"/>
      <c r="D16" s="259"/>
      <c r="E16" s="259"/>
      <c r="F16" s="259"/>
      <c r="G16" s="259"/>
      <c r="O16" s="110"/>
    </row>
    <row r="17" spans="1:15" s="97" customFormat="1" ht="20.100000000000001" customHeight="1" x14ac:dyDescent="0.25">
      <c r="O17" s="110"/>
    </row>
    <row r="18" spans="1:15" s="97" customFormat="1" ht="20.100000000000001" customHeight="1" x14ac:dyDescent="0.25">
      <c r="A18" s="258" t="s">
        <v>619</v>
      </c>
      <c r="B18" s="258"/>
      <c r="C18" s="258"/>
      <c r="D18" s="258"/>
      <c r="E18" s="258"/>
      <c r="F18" s="75"/>
      <c r="G18" s="75"/>
      <c r="O18" s="110"/>
    </row>
    <row r="19" spans="1:15" s="97" customFormat="1" ht="20.100000000000001" customHeight="1" x14ac:dyDescent="0.25">
      <c r="O19" s="110"/>
    </row>
    <row r="20" spans="1:15" s="97" customFormat="1" ht="39.950000000000003" customHeight="1" x14ac:dyDescent="0.25">
      <c r="D20" s="114" t="s">
        <v>3</v>
      </c>
      <c r="E20" s="114" t="s">
        <v>53</v>
      </c>
      <c r="O20" s="110"/>
    </row>
    <row r="21" spans="1:15" s="97" customFormat="1" ht="20.100000000000001" customHeight="1" x14ac:dyDescent="0.25">
      <c r="A21" s="295" t="s">
        <v>620</v>
      </c>
      <c r="B21" s="295"/>
      <c r="C21" s="295"/>
      <c r="D21" s="115">
        <v>1</v>
      </c>
      <c r="E21" s="115">
        <v>255</v>
      </c>
      <c r="O21" s="110"/>
    </row>
    <row r="22" spans="1:15" s="97" customFormat="1" ht="20.100000000000001" customHeight="1" x14ac:dyDescent="0.25">
      <c r="A22" s="290" t="s">
        <v>671</v>
      </c>
      <c r="B22" s="290"/>
      <c r="C22" s="290"/>
      <c r="D22" s="116">
        <v>0.5</v>
      </c>
      <c r="E22" s="116">
        <v>127.5</v>
      </c>
      <c r="O22" s="110"/>
    </row>
    <row r="23" spans="1:15" s="97" customFormat="1" ht="20.100000000000001" customHeight="1" x14ac:dyDescent="0.25">
      <c r="O23" s="110"/>
    </row>
    <row r="24" spans="1:15" s="97" customFormat="1" ht="20.100000000000001" customHeight="1" x14ac:dyDescent="0.25">
      <c r="O24" s="110"/>
    </row>
    <row r="25" spans="1:15" s="97" customFormat="1" ht="20.100000000000001" customHeight="1" x14ac:dyDescent="0.25">
      <c r="O25" s="110"/>
    </row>
    <row r="26" spans="1:15" s="97" customFormat="1" ht="20.100000000000001" customHeight="1" x14ac:dyDescent="0.25">
      <c r="O26" s="110"/>
    </row>
    <row r="27" spans="1:15" s="97" customFormat="1" ht="20.100000000000001" customHeight="1" x14ac:dyDescent="0.25">
      <c r="O27" s="110"/>
    </row>
    <row r="28" spans="1:15" s="97" customFormat="1" ht="20.100000000000001" customHeight="1" x14ac:dyDescent="0.25">
      <c r="O28" s="110"/>
    </row>
    <row r="29" spans="1:15" s="97" customFormat="1" ht="20.100000000000001" customHeight="1" x14ac:dyDescent="0.25">
      <c r="O29" s="110"/>
    </row>
    <row r="30" spans="1:15" s="97" customFormat="1" ht="20.100000000000001" customHeight="1" x14ac:dyDescent="0.25">
      <c r="O30" s="110"/>
    </row>
    <row r="31" spans="1:15" s="97" customFormat="1" ht="20.100000000000001" customHeight="1" x14ac:dyDescent="0.25">
      <c r="O31" s="110"/>
    </row>
    <row r="32" spans="1:15" s="97" customFormat="1" ht="20.100000000000001" customHeight="1" x14ac:dyDescent="0.25">
      <c r="O32" s="110"/>
    </row>
    <row r="33" spans="15:15" s="97" customFormat="1" ht="20.100000000000001" customHeight="1" x14ac:dyDescent="0.25">
      <c r="O33" s="110"/>
    </row>
    <row r="34" spans="15:15" s="97" customFormat="1" ht="20.100000000000001" customHeight="1" x14ac:dyDescent="0.25">
      <c r="O34" s="110"/>
    </row>
    <row r="35" spans="15:15" s="97" customFormat="1" ht="20.100000000000001" customHeight="1" x14ac:dyDescent="0.25">
      <c r="O35" s="110"/>
    </row>
    <row r="36" spans="15:15" s="97" customFormat="1" ht="20.100000000000001" customHeight="1" x14ac:dyDescent="0.25">
      <c r="O36" s="110"/>
    </row>
    <row r="37" spans="15:15" s="97" customFormat="1" ht="20.100000000000001" customHeight="1" x14ac:dyDescent="0.25">
      <c r="O37" s="110"/>
    </row>
    <row r="38" spans="15:15" s="97" customFormat="1" ht="20.100000000000001" customHeight="1" x14ac:dyDescent="0.25">
      <c r="O38" s="110"/>
    </row>
    <row r="39" spans="15:15" s="97" customFormat="1" ht="20.100000000000001" customHeight="1" x14ac:dyDescent="0.25">
      <c r="O39" s="110"/>
    </row>
    <row r="40" spans="15:15" s="97" customFormat="1" ht="20.100000000000001" customHeight="1" x14ac:dyDescent="0.25">
      <c r="O40" s="110"/>
    </row>
    <row r="41" spans="15:15" s="97" customFormat="1" ht="20.100000000000001" customHeight="1" x14ac:dyDescent="0.25">
      <c r="O41" s="110"/>
    </row>
    <row r="42" spans="15:15" s="97" customFormat="1" ht="20.100000000000001" customHeight="1" x14ac:dyDescent="0.25">
      <c r="O42" s="110"/>
    </row>
    <row r="43" spans="15:15" s="97" customFormat="1" ht="20.100000000000001" customHeight="1" x14ac:dyDescent="0.25">
      <c r="O43" s="110"/>
    </row>
    <row r="44" spans="15:15" s="97" customFormat="1" ht="20.100000000000001" customHeight="1" x14ac:dyDescent="0.25">
      <c r="O44" s="110"/>
    </row>
    <row r="45" spans="15:15" s="97" customFormat="1" ht="20.100000000000001" customHeight="1" x14ac:dyDescent="0.25">
      <c r="O45" s="110"/>
    </row>
    <row r="46" spans="15:15" s="97" customFormat="1" ht="20.100000000000001" customHeight="1" x14ac:dyDescent="0.25">
      <c r="O46" s="110"/>
    </row>
    <row r="47" spans="15:15" s="97" customFormat="1" ht="20.100000000000001" customHeight="1" x14ac:dyDescent="0.25">
      <c r="O47" s="110"/>
    </row>
    <row r="48" spans="15:15" s="97" customFormat="1" ht="20.100000000000001" customHeight="1" x14ac:dyDescent="0.25">
      <c r="O48" s="110"/>
    </row>
    <row r="49" spans="15:15" ht="20.100000000000001" customHeight="1" x14ac:dyDescent="0.25">
      <c r="O49" s="110"/>
    </row>
    <row r="50" spans="15:15" ht="20.100000000000001" customHeight="1" x14ac:dyDescent="0.25">
      <c r="O50" s="110"/>
    </row>
    <row r="51" spans="15:15" ht="20.100000000000001" customHeight="1" x14ac:dyDescent="0.25">
      <c r="O51" s="110"/>
    </row>
    <row r="52" spans="15:15" ht="20.100000000000001" customHeight="1" x14ac:dyDescent="0.25">
      <c r="O52" s="110"/>
    </row>
    <row r="53" spans="15:15" ht="20.100000000000001" customHeight="1" x14ac:dyDescent="0.25">
      <c r="O53" s="110"/>
    </row>
    <row r="54" spans="15:15" ht="20.100000000000001" customHeight="1" x14ac:dyDescent="0.25">
      <c r="O54" s="110"/>
    </row>
    <row r="55" spans="15:15" ht="20.100000000000001" customHeight="1" x14ac:dyDescent="0.25">
      <c r="O55" s="110"/>
    </row>
    <row r="56" spans="15:15" ht="20.100000000000001" customHeight="1" x14ac:dyDescent="0.25">
      <c r="O56" s="110"/>
    </row>
    <row r="57" spans="15:15" ht="20.100000000000001" customHeight="1" x14ac:dyDescent="0.25">
      <c r="O57" s="110"/>
    </row>
    <row r="58" spans="15:15" ht="20.100000000000001" customHeight="1" x14ac:dyDescent="0.25">
      <c r="O58" s="110"/>
    </row>
    <row r="59" spans="15:15" ht="20.100000000000001" customHeight="1" x14ac:dyDescent="0.25">
      <c r="O59" s="110"/>
    </row>
    <row r="60" spans="15:15" ht="20.100000000000001" customHeight="1" x14ac:dyDescent="0.25">
      <c r="O60" s="110"/>
    </row>
    <row r="61" spans="15:15" ht="20.100000000000001" customHeight="1" x14ac:dyDescent="0.25">
      <c r="O61" s="110"/>
    </row>
    <row r="62" spans="15:15" ht="20.100000000000001" customHeight="1" x14ac:dyDescent="0.25">
      <c r="O62" s="110"/>
    </row>
    <row r="63" spans="15:15" ht="20.100000000000001" customHeight="1" x14ac:dyDescent="0.25">
      <c r="O63" s="110"/>
    </row>
    <row r="64" spans="15:15" ht="20.100000000000001" customHeight="1" x14ac:dyDescent="0.25">
      <c r="O64" s="110"/>
    </row>
    <row r="65" spans="15:15" ht="20.100000000000001" customHeight="1" x14ac:dyDescent="0.25">
      <c r="O65" s="110"/>
    </row>
    <row r="66" spans="15:15" ht="20.100000000000001" customHeight="1" x14ac:dyDescent="0.25">
      <c r="O66" s="110"/>
    </row>
    <row r="67" spans="15:15" ht="20.100000000000001" customHeight="1" x14ac:dyDescent="0.25">
      <c r="O67" s="110"/>
    </row>
    <row r="68" spans="15:15" ht="20.100000000000001" customHeight="1" x14ac:dyDescent="0.25">
      <c r="O68" s="110"/>
    </row>
    <row r="69" spans="15:15" ht="20.100000000000001" customHeight="1" x14ac:dyDescent="0.25">
      <c r="O69" s="110"/>
    </row>
    <row r="70" spans="15:15" ht="20.100000000000001" customHeight="1" x14ac:dyDescent="0.25">
      <c r="O70" s="110"/>
    </row>
    <row r="71" spans="15:15" ht="20.100000000000001" customHeight="1" x14ac:dyDescent="0.25">
      <c r="O71" s="110"/>
    </row>
    <row r="72" spans="15:15" ht="20.100000000000001" customHeight="1" x14ac:dyDescent="0.25">
      <c r="O72" s="110"/>
    </row>
    <row r="73" spans="15:15" ht="20.100000000000001" customHeight="1" x14ac:dyDescent="0.25">
      <c r="O73" s="110"/>
    </row>
    <row r="74" spans="15:15" ht="20.100000000000001" customHeight="1" x14ac:dyDescent="0.25">
      <c r="O74" s="110"/>
    </row>
    <row r="75" spans="15:15" ht="20.100000000000001" customHeight="1" x14ac:dyDescent="0.25">
      <c r="O75" s="110"/>
    </row>
    <row r="76" spans="15:15" ht="20.100000000000001" customHeight="1" x14ac:dyDescent="0.25">
      <c r="O76" s="110"/>
    </row>
    <row r="77" spans="15:15" ht="20.100000000000001" customHeight="1" x14ac:dyDescent="0.25">
      <c r="O77" s="110"/>
    </row>
    <row r="78" spans="15:15" ht="20.100000000000001" customHeight="1" x14ac:dyDescent="0.25">
      <c r="O78" s="110"/>
    </row>
    <row r="79" spans="15:15" ht="20.100000000000001" customHeight="1" x14ac:dyDescent="0.25">
      <c r="O79" s="110"/>
    </row>
    <row r="80" spans="15:15" ht="20.100000000000001" customHeight="1" x14ac:dyDescent="0.25">
      <c r="O80" s="110"/>
    </row>
    <row r="81" spans="15:15" ht="20.100000000000001" customHeight="1" x14ac:dyDescent="0.25">
      <c r="O81" s="110"/>
    </row>
    <row r="82" spans="15:15" ht="20.100000000000001" customHeight="1" x14ac:dyDescent="0.25">
      <c r="O82" s="110"/>
    </row>
    <row r="83" spans="15:15" ht="20.100000000000001" customHeight="1" x14ac:dyDescent="0.25">
      <c r="O83" s="110"/>
    </row>
    <row r="84" spans="15:15" ht="20.100000000000001" customHeight="1" x14ac:dyDescent="0.25">
      <c r="O84" s="110"/>
    </row>
    <row r="85" spans="15:15" ht="20.100000000000001" customHeight="1" x14ac:dyDescent="0.25">
      <c r="O85" s="110"/>
    </row>
    <row r="86" spans="15:15" ht="20.100000000000001" customHeight="1" x14ac:dyDescent="0.25">
      <c r="O86" s="110"/>
    </row>
    <row r="87" spans="15:15" ht="20.100000000000001" customHeight="1" x14ac:dyDescent="0.25">
      <c r="O87" s="110"/>
    </row>
    <row r="88" spans="15:15" ht="20.100000000000001" customHeight="1" x14ac:dyDescent="0.25">
      <c r="O88" s="110"/>
    </row>
    <row r="89" spans="15:15" ht="20.100000000000001" customHeight="1" x14ac:dyDescent="0.25">
      <c r="O89" s="110"/>
    </row>
    <row r="90" spans="15:15" ht="20.100000000000001" customHeight="1" x14ac:dyDescent="0.25">
      <c r="O90" s="110"/>
    </row>
    <row r="91" spans="15:15" ht="20.100000000000001" customHeight="1" x14ac:dyDescent="0.25">
      <c r="O91" s="110"/>
    </row>
    <row r="92" spans="15:15" ht="20.100000000000001" customHeight="1" x14ac:dyDescent="0.25">
      <c r="O92" s="110"/>
    </row>
    <row r="93" spans="15:15" ht="20.100000000000001" customHeight="1" x14ac:dyDescent="0.25">
      <c r="O93" s="110"/>
    </row>
    <row r="94" spans="15:15" ht="20.100000000000001" customHeight="1" x14ac:dyDescent="0.25">
      <c r="O94" s="110"/>
    </row>
    <row r="95" spans="15:15" ht="20.100000000000001" customHeight="1" x14ac:dyDescent="0.25">
      <c r="O95" s="110"/>
    </row>
    <row r="96" spans="15:15" ht="20.100000000000001" customHeight="1" x14ac:dyDescent="0.25">
      <c r="O96" s="110"/>
    </row>
    <row r="97" spans="15:15" ht="20.100000000000001" customHeight="1" x14ac:dyDescent="0.25">
      <c r="O97" s="110"/>
    </row>
    <row r="98" spans="15:15" ht="20.100000000000001" customHeight="1" x14ac:dyDescent="0.25">
      <c r="O98" s="110"/>
    </row>
    <row r="99" spans="15:15" ht="20.100000000000001" customHeight="1" x14ac:dyDescent="0.25">
      <c r="O99" s="110"/>
    </row>
    <row r="100" spans="15:15" ht="20.100000000000001" customHeight="1" x14ac:dyDescent="0.25">
      <c r="O100" s="110"/>
    </row>
    <row r="101" spans="15:15" ht="20.100000000000001" customHeight="1" x14ac:dyDescent="0.25">
      <c r="O101" s="110"/>
    </row>
    <row r="102" spans="15:15" ht="20.100000000000001" customHeight="1" x14ac:dyDescent="0.25">
      <c r="O102" s="110"/>
    </row>
    <row r="103" spans="15:15" ht="20.100000000000001" customHeight="1" x14ac:dyDescent="0.25">
      <c r="O103" s="110"/>
    </row>
    <row r="104" spans="15:15" ht="20.100000000000001" customHeight="1" x14ac:dyDescent="0.25">
      <c r="O104" s="110"/>
    </row>
    <row r="105" spans="15:15" ht="20.100000000000001" customHeight="1" x14ac:dyDescent="0.25">
      <c r="O105" s="110"/>
    </row>
    <row r="106" spans="15:15" ht="20.100000000000001" customHeight="1" x14ac:dyDescent="0.25">
      <c r="O106" s="110"/>
    </row>
    <row r="107" spans="15:15" ht="20.100000000000001" customHeight="1" x14ac:dyDescent="0.25">
      <c r="O107" s="110"/>
    </row>
    <row r="108" spans="15:15" ht="20.100000000000001" customHeight="1" x14ac:dyDescent="0.25">
      <c r="O108" s="110"/>
    </row>
    <row r="109" spans="15:15" ht="20.100000000000001" customHeight="1" x14ac:dyDescent="0.25">
      <c r="O109" s="110"/>
    </row>
    <row r="110" spans="15:15" ht="20.100000000000001" customHeight="1" x14ac:dyDescent="0.25">
      <c r="O110" s="110"/>
    </row>
    <row r="111" spans="15:15" ht="20.100000000000001" customHeight="1" x14ac:dyDescent="0.25">
      <c r="O111" s="110"/>
    </row>
    <row r="112" spans="15:15" ht="20.100000000000001" customHeight="1" x14ac:dyDescent="0.25">
      <c r="O112" s="110"/>
    </row>
    <row r="113" spans="15:15" ht="20.100000000000001" customHeight="1" x14ac:dyDescent="0.25">
      <c r="O113" s="110"/>
    </row>
    <row r="114" spans="15:15" ht="20.100000000000001" customHeight="1" x14ac:dyDescent="0.25">
      <c r="O114" s="110"/>
    </row>
    <row r="115" spans="15:15" ht="20.100000000000001" customHeight="1" x14ac:dyDescent="0.25">
      <c r="O115" s="110"/>
    </row>
    <row r="116" spans="15:15" ht="20.100000000000001" customHeight="1" x14ac:dyDescent="0.25">
      <c r="O116" s="110"/>
    </row>
    <row r="117" spans="15:15" ht="20.100000000000001" customHeight="1" x14ac:dyDescent="0.25">
      <c r="O117" s="110"/>
    </row>
    <row r="118" spans="15:15" ht="20.100000000000001" customHeight="1" x14ac:dyDescent="0.25">
      <c r="O118" s="110"/>
    </row>
    <row r="119" spans="15:15" ht="20.100000000000001" customHeight="1" x14ac:dyDescent="0.25">
      <c r="O119" s="110"/>
    </row>
    <row r="120" spans="15:15" ht="20.100000000000001" customHeight="1" x14ac:dyDescent="0.25">
      <c r="O120" s="110"/>
    </row>
    <row r="121" spans="15:15" ht="20.100000000000001" customHeight="1" x14ac:dyDescent="0.25">
      <c r="O121" s="110"/>
    </row>
    <row r="122" spans="15:15" ht="20.100000000000001" customHeight="1" x14ac:dyDescent="0.25">
      <c r="O122" s="110"/>
    </row>
    <row r="123" spans="15:15" ht="20.100000000000001" customHeight="1" x14ac:dyDescent="0.25">
      <c r="O123" s="110"/>
    </row>
    <row r="124" spans="15:15" ht="20.100000000000001" customHeight="1" x14ac:dyDescent="0.25">
      <c r="O124" s="110"/>
    </row>
    <row r="125" spans="15:15" ht="20.100000000000001" customHeight="1" x14ac:dyDescent="0.25">
      <c r="O125" s="110"/>
    </row>
    <row r="126" spans="15:15" ht="20.100000000000001" customHeight="1" x14ac:dyDescent="0.25">
      <c r="O126" s="110"/>
    </row>
    <row r="127" spans="15:15" ht="20.100000000000001" customHeight="1" x14ac:dyDescent="0.25">
      <c r="O127" s="110"/>
    </row>
    <row r="128" spans="15:15" ht="20.100000000000001" customHeight="1" x14ac:dyDescent="0.25">
      <c r="O128" s="110"/>
    </row>
    <row r="129" spans="15:15" ht="20.100000000000001" customHeight="1" x14ac:dyDescent="0.25">
      <c r="O129" s="110"/>
    </row>
    <row r="130" spans="15:15" ht="20.100000000000001" customHeight="1" x14ac:dyDescent="0.25">
      <c r="O130" s="110"/>
    </row>
    <row r="131" spans="15:15" ht="20.100000000000001" customHeight="1" x14ac:dyDescent="0.25">
      <c r="O131" s="110"/>
    </row>
    <row r="132" spans="15:15" ht="20.100000000000001" customHeight="1" x14ac:dyDescent="0.25">
      <c r="O132" s="110"/>
    </row>
    <row r="133" spans="15:15" ht="20.100000000000001" customHeight="1" x14ac:dyDescent="0.25">
      <c r="O133" s="110"/>
    </row>
    <row r="134" spans="15:15" ht="20.100000000000001" customHeight="1" x14ac:dyDescent="0.25">
      <c r="O134" s="110"/>
    </row>
    <row r="135" spans="15:15" ht="20.100000000000001" customHeight="1" x14ac:dyDescent="0.25">
      <c r="O135" s="110"/>
    </row>
    <row r="136" spans="15:15" ht="20.100000000000001" customHeight="1" x14ac:dyDescent="0.25">
      <c r="O136" s="110"/>
    </row>
    <row r="137" spans="15:15" ht="20.100000000000001" customHeight="1" x14ac:dyDescent="0.25">
      <c r="O137" s="110"/>
    </row>
    <row r="138" spans="15:15" ht="20.100000000000001" customHeight="1" x14ac:dyDescent="0.25">
      <c r="O138" s="110"/>
    </row>
    <row r="139" spans="15:15" ht="20.100000000000001" customHeight="1" x14ac:dyDescent="0.25">
      <c r="O139" s="110"/>
    </row>
    <row r="140" spans="15:15" ht="20.100000000000001" customHeight="1" x14ac:dyDescent="0.25">
      <c r="O140" s="110"/>
    </row>
    <row r="141" spans="15:15" ht="20.100000000000001" customHeight="1" x14ac:dyDescent="0.25">
      <c r="O141" s="110"/>
    </row>
    <row r="142" spans="15:15" ht="20.100000000000001" customHeight="1" x14ac:dyDescent="0.25">
      <c r="O142" s="110"/>
    </row>
    <row r="143" spans="15:15" ht="20.100000000000001" customHeight="1" x14ac:dyDescent="0.25">
      <c r="O143" s="110"/>
    </row>
    <row r="144" spans="15:15" ht="20.100000000000001" customHeight="1" x14ac:dyDescent="0.25">
      <c r="O144" s="110"/>
    </row>
    <row r="145" spans="15:15" ht="20.100000000000001" customHeight="1" x14ac:dyDescent="0.25">
      <c r="O145" s="110"/>
    </row>
    <row r="146" spans="15:15" ht="20.100000000000001" customHeight="1" x14ac:dyDescent="0.25">
      <c r="O146" s="110"/>
    </row>
    <row r="147" spans="15:15" ht="20.100000000000001" customHeight="1" x14ac:dyDescent="0.25">
      <c r="O147" s="110"/>
    </row>
    <row r="148" spans="15:15" ht="20.100000000000001" customHeight="1" x14ac:dyDescent="0.25">
      <c r="O148" s="110"/>
    </row>
    <row r="149" spans="15:15" ht="20.100000000000001" customHeight="1" x14ac:dyDescent="0.25">
      <c r="O149" s="110"/>
    </row>
    <row r="150" spans="15:15" ht="20.100000000000001" customHeight="1" x14ac:dyDescent="0.25">
      <c r="O150" s="110"/>
    </row>
    <row r="151" spans="15:15" ht="20.100000000000001" customHeight="1" x14ac:dyDescent="0.25">
      <c r="O151" s="110"/>
    </row>
    <row r="152" spans="15:15" ht="20.100000000000001" customHeight="1" x14ac:dyDescent="0.25">
      <c r="O152" s="110"/>
    </row>
    <row r="153" spans="15:15" ht="20.100000000000001" customHeight="1" x14ac:dyDescent="0.25">
      <c r="O153" s="110"/>
    </row>
    <row r="154" spans="15:15" ht="20.100000000000001" customHeight="1" x14ac:dyDescent="0.25">
      <c r="O154" s="110"/>
    </row>
    <row r="155" spans="15:15" ht="20.100000000000001" customHeight="1" x14ac:dyDescent="0.25">
      <c r="O155" s="110"/>
    </row>
    <row r="156" spans="15:15" ht="20.100000000000001" customHeight="1" x14ac:dyDescent="0.25">
      <c r="O156" s="110"/>
    </row>
    <row r="157" spans="15:15" ht="20.100000000000001" customHeight="1" x14ac:dyDescent="0.25">
      <c r="O157" s="110"/>
    </row>
    <row r="158" spans="15:15" ht="20.100000000000001" customHeight="1" x14ac:dyDescent="0.25">
      <c r="O158" s="110"/>
    </row>
    <row r="159" spans="15:15" ht="20.100000000000001" customHeight="1" x14ac:dyDescent="0.25">
      <c r="O159" s="110"/>
    </row>
    <row r="160" spans="15:15" ht="20.100000000000001" customHeight="1" x14ac:dyDescent="0.25">
      <c r="O160" s="110"/>
    </row>
    <row r="161" spans="15:15" ht="20.100000000000001" customHeight="1" x14ac:dyDescent="0.25">
      <c r="O161" s="110"/>
    </row>
    <row r="162" spans="15:15" ht="20.100000000000001" customHeight="1" x14ac:dyDescent="0.25">
      <c r="O162" s="110"/>
    </row>
    <row r="163" spans="15:15" ht="20.100000000000001" customHeight="1" x14ac:dyDescent="0.25">
      <c r="O163" s="110"/>
    </row>
    <row r="164" spans="15:15" ht="20.100000000000001" customHeight="1" x14ac:dyDescent="0.25">
      <c r="O164" s="110"/>
    </row>
    <row r="165" spans="15:15" ht="20.100000000000001" customHeight="1" x14ac:dyDescent="0.25">
      <c r="O165" s="110"/>
    </row>
    <row r="166" spans="15:15" ht="20.100000000000001" customHeight="1" x14ac:dyDescent="0.25">
      <c r="O166" s="110"/>
    </row>
    <row r="167" spans="15:15" ht="20.100000000000001" customHeight="1" x14ac:dyDescent="0.25">
      <c r="O167" s="110"/>
    </row>
    <row r="168" spans="15:15" ht="20.100000000000001" customHeight="1" x14ac:dyDescent="0.25">
      <c r="O168" s="110"/>
    </row>
    <row r="169" spans="15:15" ht="20.100000000000001" customHeight="1" x14ac:dyDescent="0.25">
      <c r="O169" s="110"/>
    </row>
    <row r="170" spans="15:15" ht="20.100000000000001" customHeight="1" x14ac:dyDescent="0.25">
      <c r="O170" s="110"/>
    </row>
    <row r="171" spans="15:15" ht="20.100000000000001" customHeight="1" x14ac:dyDescent="0.25">
      <c r="O171" s="110"/>
    </row>
    <row r="172" spans="15:15" ht="20.100000000000001" customHeight="1" x14ac:dyDescent="0.25">
      <c r="O172" s="110"/>
    </row>
    <row r="173" spans="15:15" ht="20.100000000000001" customHeight="1" x14ac:dyDescent="0.25">
      <c r="O173" s="110"/>
    </row>
    <row r="174" spans="15:15" ht="20.100000000000001" customHeight="1" x14ac:dyDescent="0.25">
      <c r="O174" s="110"/>
    </row>
    <row r="175" spans="15:15" ht="20.100000000000001" customHeight="1" x14ac:dyDescent="0.25">
      <c r="O175" s="110"/>
    </row>
    <row r="176" spans="15:15" ht="20.100000000000001" customHeight="1" x14ac:dyDescent="0.25">
      <c r="O176" s="110"/>
    </row>
    <row r="177" spans="15:15" ht="20.100000000000001" customHeight="1" x14ac:dyDescent="0.25">
      <c r="O177" s="110"/>
    </row>
    <row r="178" spans="15:15" ht="20.100000000000001" customHeight="1" x14ac:dyDescent="0.25">
      <c r="O178" s="110"/>
    </row>
    <row r="179" spans="15:15" ht="20.100000000000001" customHeight="1" x14ac:dyDescent="0.25">
      <c r="O179" s="110"/>
    </row>
    <row r="180" spans="15:15" ht="20.100000000000001" customHeight="1" x14ac:dyDescent="0.25">
      <c r="O180" s="110"/>
    </row>
  </sheetData>
  <sheetProtection algorithmName="SHA-512" hashValue="3Ubd9QpXwKzu8UWXOOW5eT5NY1GjyFbNxVE6IWVUqkBKUuVhcRsFtILW3bZgdhlmUMo8GpM5RKPhTtPz6Ewngw==" saltValue="QmYNnfo8OFRJKzSreefbAQ==" spinCount="100000" sheet="1" objects="1" scenarios="1"/>
  <mergeCells count="12">
    <mergeCell ref="A22:C22"/>
    <mergeCell ref="F1:G1"/>
    <mergeCell ref="A5:G5"/>
    <mergeCell ref="A8:C8"/>
    <mergeCell ref="A9:C9"/>
    <mergeCell ref="A10:C10"/>
    <mergeCell ref="F10:G10"/>
    <mergeCell ref="A14:G14"/>
    <mergeCell ref="A15:G15"/>
    <mergeCell ref="A16:G16"/>
    <mergeCell ref="A18:E18"/>
    <mergeCell ref="A21:C21"/>
  </mergeCells>
  <hyperlinks>
    <hyperlink ref="I1" location="MENU!B22" display="MENU" xr:uid="{0A55AB56-40CB-4570-ACA5-009995E2E7C4}"/>
  </hyperlinks>
  <pageMargins left="0.511811024" right="0.511811024" top="0.78740157499999996" bottom="0.78740157499999996" header="0.31496062000000002" footer="0.3149606200000000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C1507-D7AC-431D-AF48-F41EE67E8455}">
  <sheetPr codeName="Planilha18"/>
  <dimension ref="A1:L305"/>
  <sheetViews>
    <sheetView showGridLines="0" topLeftCell="A144" workbookViewId="0">
      <selection activeCell="L160" sqref="A1:XFD1048576"/>
    </sheetView>
  </sheetViews>
  <sheetFormatPr defaultColWidth="15.625" defaultRowHeight="20.100000000000001" customHeight="1" x14ac:dyDescent="0.25"/>
  <cols>
    <col min="1" max="10" width="12.625" style="20" customWidth="1"/>
    <col min="11" max="11" width="15.625" style="37"/>
    <col min="12" max="12" width="25.625" style="37" customWidth="1"/>
    <col min="13" max="16384" width="15.625" style="37"/>
  </cols>
  <sheetData>
    <row r="1" spans="1:12" ht="140.1" customHeight="1" x14ac:dyDescent="0.25">
      <c r="A1" s="67"/>
      <c r="B1" s="67"/>
      <c r="C1" s="67"/>
      <c r="D1" s="67"/>
      <c r="E1" s="67"/>
      <c r="F1" s="67"/>
      <c r="G1" s="67"/>
      <c r="H1" s="67"/>
      <c r="I1" s="318"/>
      <c r="J1" s="318"/>
      <c r="L1" s="124" t="s">
        <v>686</v>
      </c>
    </row>
    <row r="2" spans="1:12" ht="5.0999999999999996" customHeight="1" x14ac:dyDescent="0.25"/>
    <row r="3" spans="1:12" ht="5.0999999999999996" customHeight="1" x14ac:dyDescent="0.25">
      <c r="A3" s="67"/>
      <c r="B3" s="67"/>
      <c r="C3" s="67"/>
      <c r="D3" s="67"/>
      <c r="E3" s="67"/>
      <c r="F3" s="67"/>
      <c r="G3" s="67"/>
      <c r="H3" s="67"/>
      <c r="I3" s="67"/>
      <c r="J3" s="67"/>
    </row>
    <row r="5" spans="1:12" ht="20.100000000000001" customHeight="1" x14ac:dyDescent="0.25">
      <c r="A5" s="262" t="s">
        <v>97</v>
      </c>
      <c r="B5" s="262"/>
      <c r="C5" s="262"/>
      <c r="D5" s="262"/>
      <c r="E5" s="262"/>
      <c r="F5" s="262"/>
      <c r="G5" s="262"/>
      <c r="H5" s="262"/>
      <c r="I5" s="262"/>
      <c r="J5" s="262"/>
    </row>
    <row r="6" spans="1:12" ht="20.100000000000001" customHeight="1" x14ac:dyDescent="0.25">
      <c r="A6" s="19"/>
      <c r="B6" s="1"/>
      <c r="C6" s="1"/>
      <c r="D6" s="1"/>
      <c r="E6" s="1"/>
    </row>
    <row r="7" spans="1:12" ht="20.100000000000001" customHeight="1" x14ac:dyDescent="0.25">
      <c r="A7" s="296" t="s">
        <v>98</v>
      </c>
      <c r="B7" s="296" t="s">
        <v>99</v>
      </c>
      <c r="C7" s="296"/>
      <c r="D7" s="296" t="s">
        <v>100</v>
      </c>
      <c r="E7" s="296"/>
      <c r="F7" s="296"/>
      <c r="G7" s="297" t="s">
        <v>101</v>
      </c>
      <c r="H7" s="298"/>
      <c r="I7" s="296" t="s">
        <v>102</v>
      </c>
      <c r="J7" s="296"/>
    </row>
    <row r="8" spans="1:12" ht="20.100000000000001" customHeight="1" x14ac:dyDescent="0.25">
      <c r="A8" s="296"/>
      <c r="B8" s="296"/>
      <c r="C8" s="296"/>
      <c r="D8" s="296"/>
      <c r="E8" s="296"/>
      <c r="F8" s="296"/>
      <c r="G8" s="299"/>
      <c r="H8" s="300"/>
      <c r="I8" s="296"/>
      <c r="J8" s="296"/>
    </row>
    <row r="9" spans="1:12" ht="20.100000000000001" customHeight="1" x14ac:dyDescent="0.25">
      <c r="A9" s="296"/>
      <c r="B9" s="296"/>
      <c r="C9" s="296"/>
      <c r="D9" s="296"/>
      <c r="E9" s="296"/>
      <c r="F9" s="296"/>
      <c r="G9" s="296" t="s">
        <v>103</v>
      </c>
      <c r="H9" s="296"/>
      <c r="I9" s="296"/>
      <c r="J9" s="296"/>
    </row>
    <row r="10" spans="1:12" ht="20.100000000000001" customHeight="1" x14ac:dyDescent="0.25">
      <c r="A10" s="304" t="s">
        <v>104</v>
      </c>
      <c r="B10" s="296" t="s">
        <v>105</v>
      </c>
      <c r="C10" s="296"/>
      <c r="D10" s="303" t="s">
        <v>106</v>
      </c>
      <c r="E10" s="303"/>
      <c r="F10" s="303"/>
      <c r="G10" s="301">
        <v>5</v>
      </c>
      <c r="H10" s="301"/>
      <c r="I10" s="302">
        <v>0</v>
      </c>
      <c r="J10" s="302"/>
    </row>
    <row r="11" spans="1:12" ht="20.100000000000001" customHeight="1" x14ac:dyDescent="0.25">
      <c r="A11" s="304"/>
      <c r="B11" s="296"/>
      <c r="C11" s="296"/>
      <c r="D11" s="303" t="s">
        <v>107</v>
      </c>
      <c r="E11" s="303"/>
      <c r="F11" s="303"/>
      <c r="G11" s="301">
        <v>10</v>
      </c>
      <c r="H11" s="301"/>
      <c r="I11" s="302">
        <v>0</v>
      </c>
      <c r="J11" s="302"/>
    </row>
    <row r="12" spans="1:12" ht="20.100000000000001" customHeight="1" x14ac:dyDescent="0.25">
      <c r="A12" s="304"/>
      <c r="B12" s="296" t="s">
        <v>108</v>
      </c>
      <c r="C12" s="296"/>
      <c r="D12" s="303" t="s">
        <v>106</v>
      </c>
      <c r="E12" s="303"/>
      <c r="F12" s="303"/>
      <c r="G12" s="301">
        <v>60</v>
      </c>
      <c r="H12" s="301"/>
      <c r="I12" s="302">
        <v>0.2</v>
      </c>
      <c r="J12" s="302"/>
    </row>
    <row r="13" spans="1:12" ht="20.100000000000001" customHeight="1" x14ac:dyDescent="0.25">
      <c r="A13" s="304"/>
      <c r="B13" s="296"/>
      <c r="C13" s="296"/>
      <c r="D13" s="303" t="s">
        <v>109</v>
      </c>
      <c r="E13" s="303"/>
      <c r="F13" s="303"/>
      <c r="G13" s="301">
        <v>60</v>
      </c>
      <c r="H13" s="301"/>
      <c r="I13" s="302">
        <v>0.2</v>
      </c>
      <c r="J13" s="302"/>
    </row>
    <row r="14" spans="1:12" ht="20.100000000000001" customHeight="1" x14ac:dyDescent="0.25">
      <c r="A14" s="304"/>
      <c r="B14" s="296"/>
      <c r="C14" s="296"/>
      <c r="D14" s="303" t="s">
        <v>110</v>
      </c>
      <c r="E14" s="303"/>
      <c r="F14" s="303"/>
      <c r="G14" s="301">
        <v>70</v>
      </c>
      <c r="H14" s="301"/>
      <c r="I14" s="302">
        <v>0.2</v>
      </c>
      <c r="J14" s="302"/>
    </row>
    <row r="15" spans="1:12" ht="20.100000000000001" customHeight="1" x14ac:dyDescent="0.25">
      <c r="A15" s="304"/>
      <c r="B15" s="296"/>
      <c r="C15" s="296"/>
      <c r="D15" s="303" t="s">
        <v>107</v>
      </c>
      <c r="E15" s="303"/>
      <c r="F15" s="303"/>
      <c r="G15" s="301">
        <v>70</v>
      </c>
      <c r="H15" s="301"/>
      <c r="I15" s="302">
        <v>0.2</v>
      </c>
      <c r="J15" s="302"/>
    </row>
    <row r="16" spans="1:12" ht="20.100000000000001" customHeight="1" x14ac:dyDescent="0.25">
      <c r="A16" s="304"/>
      <c r="B16" s="296"/>
      <c r="C16" s="296"/>
      <c r="D16" s="303" t="s">
        <v>111</v>
      </c>
      <c r="E16" s="303"/>
      <c r="F16" s="303"/>
      <c r="G16" s="301">
        <v>70</v>
      </c>
      <c r="H16" s="301"/>
      <c r="I16" s="302">
        <v>0.2</v>
      </c>
      <c r="J16" s="302"/>
    </row>
    <row r="17" spans="1:10" ht="20.100000000000001" customHeight="1" x14ac:dyDescent="0.25">
      <c r="A17" s="304"/>
      <c r="B17" s="296"/>
      <c r="C17" s="296"/>
      <c r="D17" s="303" t="s">
        <v>112</v>
      </c>
      <c r="E17" s="303"/>
      <c r="F17" s="303"/>
      <c r="G17" s="301">
        <v>70</v>
      </c>
      <c r="H17" s="301"/>
      <c r="I17" s="302">
        <v>0.2</v>
      </c>
      <c r="J17" s="302"/>
    </row>
    <row r="18" spans="1:10" ht="20.100000000000001" customHeight="1" x14ac:dyDescent="0.25">
      <c r="A18" s="304"/>
      <c r="B18" s="296"/>
      <c r="C18" s="296"/>
      <c r="D18" s="303" t="s">
        <v>113</v>
      </c>
      <c r="E18" s="303"/>
      <c r="F18" s="303"/>
      <c r="G18" s="301">
        <v>60</v>
      </c>
      <c r="H18" s="301"/>
      <c r="I18" s="302">
        <v>0.2</v>
      </c>
      <c r="J18" s="302"/>
    </row>
    <row r="19" spans="1:10" ht="20.100000000000001" customHeight="1" x14ac:dyDescent="0.25">
      <c r="A19" s="304"/>
      <c r="B19" s="296"/>
      <c r="C19" s="296"/>
      <c r="D19" s="303" t="s">
        <v>114</v>
      </c>
      <c r="E19" s="303"/>
      <c r="F19" s="303"/>
      <c r="G19" s="301">
        <v>60</v>
      </c>
      <c r="H19" s="301"/>
      <c r="I19" s="302">
        <v>0.2</v>
      </c>
      <c r="J19" s="302"/>
    </row>
    <row r="20" spans="1:10" ht="20.100000000000001" customHeight="1" x14ac:dyDescent="0.25">
      <c r="A20" s="304"/>
      <c r="B20" s="296" t="s">
        <v>115</v>
      </c>
      <c r="C20" s="296"/>
      <c r="D20" s="303" t="s">
        <v>110</v>
      </c>
      <c r="E20" s="303"/>
      <c r="F20" s="303"/>
      <c r="G20" s="301">
        <v>60</v>
      </c>
      <c r="H20" s="301"/>
      <c r="I20" s="302">
        <v>0.2</v>
      </c>
      <c r="J20" s="302"/>
    </row>
    <row r="21" spans="1:10" ht="20.100000000000001" customHeight="1" x14ac:dyDescent="0.25">
      <c r="A21" s="304"/>
      <c r="B21" s="296"/>
      <c r="C21" s="296"/>
      <c r="D21" s="303" t="s">
        <v>107</v>
      </c>
      <c r="E21" s="303"/>
      <c r="F21" s="303"/>
      <c r="G21" s="301">
        <v>60</v>
      </c>
      <c r="H21" s="301"/>
      <c r="I21" s="302">
        <v>0.2</v>
      </c>
      <c r="J21" s="302"/>
    </row>
    <row r="22" spans="1:10" ht="20.100000000000001" customHeight="1" x14ac:dyDescent="0.25">
      <c r="A22" s="304"/>
      <c r="B22" s="296"/>
      <c r="C22" s="296"/>
      <c r="D22" s="303" t="s">
        <v>111</v>
      </c>
      <c r="E22" s="303"/>
      <c r="F22" s="303"/>
      <c r="G22" s="301">
        <v>60</v>
      </c>
      <c r="H22" s="301"/>
      <c r="I22" s="302">
        <v>0.2</v>
      </c>
      <c r="J22" s="302"/>
    </row>
    <row r="23" spans="1:10" ht="20.100000000000001" customHeight="1" x14ac:dyDescent="0.25">
      <c r="A23" s="304"/>
      <c r="B23" s="296"/>
      <c r="C23" s="296"/>
      <c r="D23" s="303" t="s">
        <v>112</v>
      </c>
      <c r="E23" s="303"/>
      <c r="F23" s="303"/>
      <c r="G23" s="301">
        <v>60</v>
      </c>
      <c r="H23" s="301"/>
      <c r="I23" s="302">
        <v>0.2</v>
      </c>
      <c r="J23" s="302"/>
    </row>
    <row r="24" spans="1:10" ht="20.100000000000001" customHeight="1" x14ac:dyDescent="0.25">
      <c r="A24" s="304"/>
      <c r="B24" s="296"/>
      <c r="C24" s="296"/>
      <c r="D24" s="303" t="s">
        <v>113</v>
      </c>
      <c r="E24" s="303"/>
      <c r="F24" s="303"/>
      <c r="G24" s="301">
        <v>50</v>
      </c>
      <c r="H24" s="301"/>
      <c r="I24" s="302">
        <v>0.2</v>
      </c>
      <c r="J24" s="302"/>
    </row>
    <row r="25" spans="1:10" ht="20.100000000000001" customHeight="1" x14ac:dyDescent="0.25">
      <c r="A25" s="304"/>
      <c r="B25" s="296"/>
      <c r="C25" s="296"/>
      <c r="D25" s="303" t="s">
        <v>114</v>
      </c>
      <c r="E25" s="303"/>
      <c r="F25" s="303"/>
      <c r="G25" s="301">
        <v>50</v>
      </c>
      <c r="H25" s="301"/>
      <c r="I25" s="302">
        <v>0.2</v>
      </c>
      <c r="J25" s="302"/>
    </row>
    <row r="26" spans="1:10" ht="20.100000000000001" customHeight="1" x14ac:dyDescent="0.25">
      <c r="A26" s="304" t="s">
        <v>116</v>
      </c>
      <c r="B26" s="296" t="s">
        <v>117</v>
      </c>
      <c r="C26" s="296"/>
      <c r="D26" s="303" t="s">
        <v>110</v>
      </c>
      <c r="E26" s="303"/>
      <c r="F26" s="303"/>
      <c r="G26" s="301">
        <v>70</v>
      </c>
      <c r="H26" s="301"/>
      <c r="I26" s="302">
        <v>0.2</v>
      </c>
      <c r="J26" s="302"/>
    </row>
    <row r="27" spans="1:10" ht="20.100000000000001" customHeight="1" x14ac:dyDescent="0.25">
      <c r="A27" s="304"/>
      <c r="B27" s="296"/>
      <c r="C27" s="296"/>
      <c r="D27" s="303" t="s">
        <v>107</v>
      </c>
      <c r="E27" s="303"/>
      <c r="F27" s="303"/>
      <c r="G27" s="301">
        <v>70</v>
      </c>
      <c r="H27" s="301"/>
      <c r="I27" s="302">
        <v>0.2</v>
      </c>
      <c r="J27" s="302"/>
    </row>
    <row r="28" spans="1:10" ht="20.100000000000001" customHeight="1" x14ac:dyDescent="0.25">
      <c r="A28" s="304"/>
      <c r="B28" s="296"/>
      <c r="C28" s="296"/>
      <c r="D28" s="303" t="s">
        <v>111</v>
      </c>
      <c r="E28" s="303"/>
      <c r="F28" s="303"/>
      <c r="G28" s="301">
        <v>60</v>
      </c>
      <c r="H28" s="301"/>
      <c r="I28" s="302">
        <v>0.2</v>
      </c>
      <c r="J28" s="302"/>
    </row>
    <row r="29" spans="1:10" ht="20.100000000000001" customHeight="1" x14ac:dyDescent="0.25">
      <c r="A29" s="304"/>
      <c r="B29" s="296"/>
      <c r="C29" s="296"/>
      <c r="D29" s="303" t="s">
        <v>112</v>
      </c>
      <c r="E29" s="303"/>
      <c r="F29" s="303"/>
      <c r="G29" s="301">
        <v>60</v>
      </c>
      <c r="H29" s="301"/>
      <c r="I29" s="302">
        <v>0.2</v>
      </c>
      <c r="J29" s="302"/>
    </row>
    <row r="30" spans="1:10" ht="20.100000000000001" customHeight="1" x14ac:dyDescent="0.25">
      <c r="A30" s="304"/>
      <c r="B30" s="296"/>
      <c r="C30" s="296"/>
      <c r="D30" s="303" t="s">
        <v>113</v>
      </c>
      <c r="E30" s="303"/>
      <c r="F30" s="303"/>
      <c r="G30" s="301">
        <v>50</v>
      </c>
      <c r="H30" s="301"/>
      <c r="I30" s="302">
        <v>0.2</v>
      </c>
      <c r="J30" s="302"/>
    </row>
    <row r="31" spans="1:10" ht="20.100000000000001" customHeight="1" x14ac:dyDescent="0.25">
      <c r="A31" s="304"/>
      <c r="B31" s="296"/>
      <c r="C31" s="296"/>
      <c r="D31" s="303" t="s">
        <v>114</v>
      </c>
      <c r="E31" s="303"/>
      <c r="F31" s="303"/>
      <c r="G31" s="301">
        <v>50</v>
      </c>
      <c r="H31" s="301"/>
      <c r="I31" s="302">
        <v>0.2</v>
      </c>
      <c r="J31" s="302"/>
    </row>
    <row r="32" spans="1:10" ht="20.100000000000001" customHeight="1" x14ac:dyDescent="0.25">
      <c r="A32" s="304"/>
      <c r="B32" s="296" t="s">
        <v>118</v>
      </c>
      <c r="C32" s="296"/>
      <c r="D32" s="303" t="s">
        <v>106</v>
      </c>
      <c r="E32" s="303"/>
      <c r="F32" s="303"/>
      <c r="G32" s="301">
        <v>60</v>
      </c>
      <c r="H32" s="301"/>
      <c r="I32" s="302">
        <v>0.2</v>
      </c>
      <c r="J32" s="302"/>
    </row>
    <row r="33" spans="1:10" ht="20.100000000000001" customHeight="1" x14ac:dyDescent="0.25">
      <c r="A33" s="304"/>
      <c r="B33" s="296"/>
      <c r="C33" s="296"/>
      <c r="D33" s="303" t="s">
        <v>107</v>
      </c>
      <c r="E33" s="303"/>
      <c r="F33" s="303"/>
      <c r="G33" s="301">
        <v>60</v>
      </c>
      <c r="H33" s="301"/>
      <c r="I33" s="302">
        <v>0.2</v>
      </c>
      <c r="J33" s="302"/>
    </row>
    <row r="34" spans="1:10" ht="20.100000000000001" customHeight="1" x14ac:dyDescent="0.25">
      <c r="A34" s="304"/>
      <c r="B34" s="296"/>
      <c r="C34" s="296"/>
      <c r="D34" s="303" t="s">
        <v>111</v>
      </c>
      <c r="E34" s="303"/>
      <c r="F34" s="303"/>
      <c r="G34" s="301">
        <v>80</v>
      </c>
      <c r="H34" s="301"/>
      <c r="I34" s="302">
        <v>0.2</v>
      </c>
      <c r="J34" s="302"/>
    </row>
    <row r="35" spans="1:10" ht="20.100000000000001" customHeight="1" x14ac:dyDescent="0.25">
      <c r="A35" s="304"/>
      <c r="B35" s="296"/>
      <c r="C35" s="296"/>
      <c r="D35" s="303" t="s">
        <v>112</v>
      </c>
      <c r="E35" s="303"/>
      <c r="F35" s="303"/>
      <c r="G35" s="301">
        <v>80</v>
      </c>
      <c r="H35" s="301"/>
      <c r="I35" s="302">
        <v>0.2</v>
      </c>
      <c r="J35" s="302"/>
    </row>
    <row r="36" spans="1:10" ht="20.100000000000001" customHeight="1" x14ac:dyDescent="0.25">
      <c r="A36" s="304"/>
      <c r="B36" s="296" t="s">
        <v>119</v>
      </c>
      <c r="C36" s="296"/>
      <c r="D36" s="303" t="s">
        <v>106</v>
      </c>
      <c r="E36" s="303"/>
      <c r="F36" s="303"/>
      <c r="G36" s="301">
        <v>20</v>
      </c>
      <c r="H36" s="301"/>
      <c r="I36" s="302">
        <v>0.1</v>
      </c>
      <c r="J36" s="302"/>
    </row>
    <row r="37" spans="1:10" ht="20.100000000000001" customHeight="1" x14ac:dyDescent="0.25">
      <c r="A37" s="304"/>
      <c r="B37" s="296"/>
      <c r="C37" s="296"/>
      <c r="D37" s="303" t="s">
        <v>107</v>
      </c>
      <c r="E37" s="303"/>
      <c r="F37" s="303"/>
      <c r="G37" s="301">
        <v>20</v>
      </c>
      <c r="H37" s="301"/>
      <c r="I37" s="302">
        <v>0.1</v>
      </c>
      <c r="J37" s="302"/>
    </row>
    <row r="38" spans="1:10" ht="20.100000000000001" customHeight="1" x14ac:dyDescent="0.25">
      <c r="A38" s="304"/>
      <c r="B38" s="296"/>
      <c r="C38" s="296"/>
      <c r="D38" s="303" t="s">
        <v>112</v>
      </c>
      <c r="E38" s="303"/>
      <c r="F38" s="303"/>
      <c r="G38" s="301">
        <v>30</v>
      </c>
      <c r="H38" s="301"/>
      <c r="I38" s="302">
        <v>0.1</v>
      </c>
      <c r="J38" s="302"/>
    </row>
    <row r="39" spans="1:10" ht="20.100000000000001" customHeight="1" x14ac:dyDescent="0.25">
      <c r="A39" s="1"/>
      <c r="B39" s="1"/>
      <c r="C39" s="1"/>
      <c r="D39" s="1"/>
      <c r="E39" s="1"/>
    </row>
    <row r="40" spans="1:10" ht="20.100000000000001" customHeight="1" x14ac:dyDescent="0.25">
      <c r="A40" s="308" t="s">
        <v>59</v>
      </c>
      <c r="B40" s="308"/>
      <c r="C40" s="308"/>
      <c r="D40" s="308"/>
      <c r="E40" s="308"/>
      <c r="F40" s="308"/>
      <c r="G40" s="308"/>
      <c r="H40" s="308"/>
      <c r="I40" s="308"/>
      <c r="J40" s="308"/>
    </row>
    <row r="41" spans="1:10" ht="20.100000000000001" customHeight="1" x14ac:dyDescent="0.25">
      <c r="A41" s="308" t="s">
        <v>120</v>
      </c>
      <c r="B41" s="308"/>
      <c r="C41" s="308"/>
      <c r="D41" s="308"/>
      <c r="E41" s="308"/>
      <c r="F41" s="308"/>
      <c r="G41" s="308"/>
      <c r="H41" s="308"/>
      <c r="I41" s="308"/>
      <c r="J41" s="308"/>
    </row>
    <row r="42" spans="1:10" ht="20.100000000000001" customHeight="1" x14ac:dyDescent="0.25">
      <c r="A42" s="308" t="s">
        <v>121</v>
      </c>
      <c r="B42" s="308"/>
      <c r="C42" s="308"/>
      <c r="D42" s="308"/>
      <c r="E42" s="308"/>
      <c r="F42" s="308"/>
      <c r="G42" s="308"/>
      <c r="H42" s="308"/>
      <c r="I42" s="308"/>
      <c r="J42" s="308"/>
    </row>
    <row r="45" spans="1:10" ht="20.100000000000001" customHeight="1" x14ac:dyDescent="0.25">
      <c r="A45" s="261" t="s">
        <v>122</v>
      </c>
      <c r="B45" s="261"/>
      <c r="C45" s="261"/>
      <c r="D45" s="261"/>
      <c r="E45" s="261"/>
      <c r="F45" s="261"/>
      <c r="G45" s="261"/>
      <c r="H45" s="261"/>
      <c r="I45" s="261"/>
      <c r="J45" s="261"/>
    </row>
    <row r="46" spans="1:10" ht="20.100000000000001" customHeight="1" x14ac:dyDescent="0.25">
      <c r="A46" s="262"/>
      <c r="B46" s="262"/>
      <c r="C46" s="262"/>
      <c r="D46" s="262"/>
      <c r="E46" s="262"/>
      <c r="F46" s="262"/>
      <c r="G46" s="262"/>
      <c r="H46" s="262"/>
      <c r="I46" s="262"/>
      <c r="J46" s="262"/>
    </row>
    <row r="47" spans="1:10" ht="20.100000000000001" customHeight="1" x14ac:dyDescent="0.25">
      <c r="A47" s="21"/>
      <c r="B47" s="22"/>
      <c r="C47" s="22"/>
      <c r="D47" s="22"/>
      <c r="E47" s="22"/>
      <c r="F47" s="23"/>
      <c r="G47" s="23"/>
      <c r="H47" s="24"/>
      <c r="I47" s="24"/>
      <c r="J47" s="24"/>
    </row>
    <row r="48" spans="1:10" ht="20.100000000000001" customHeight="1" x14ac:dyDescent="0.25">
      <c r="A48" s="296" t="s">
        <v>123</v>
      </c>
      <c r="B48" s="296" t="s">
        <v>124</v>
      </c>
      <c r="C48" s="296"/>
      <c r="D48" s="296"/>
      <c r="E48" s="296" t="s">
        <v>125</v>
      </c>
      <c r="F48" s="296" t="s">
        <v>126</v>
      </c>
      <c r="G48" s="296"/>
      <c r="H48" s="296"/>
      <c r="I48" s="296"/>
      <c r="J48" s="296"/>
    </row>
    <row r="49" spans="1:10" ht="20.100000000000001" customHeight="1" x14ac:dyDescent="0.25">
      <c r="A49" s="296"/>
      <c r="B49" s="296"/>
      <c r="C49" s="296"/>
      <c r="D49" s="296"/>
      <c r="E49" s="296"/>
      <c r="F49" s="296"/>
      <c r="G49" s="296"/>
      <c r="H49" s="296"/>
      <c r="I49" s="296"/>
      <c r="J49" s="296"/>
    </row>
    <row r="50" spans="1:10" ht="20.100000000000001" customHeight="1" x14ac:dyDescent="0.25">
      <c r="A50" s="296" t="s">
        <v>127</v>
      </c>
      <c r="B50" s="305" t="s">
        <v>85</v>
      </c>
      <c r="C50" s="305"/>
      <c r="D50" s="305"/>
      <c r="E50" s="306">
        <v>0</v>
      </c>
      <c r="F50" s="307" t="s">
        <v>128</v>
      </c>
      <c r="G50" s="307"/>
      <c r="H50" s="307"/>
      <c r="I50" s="307"/>
      <c r="J50" s="307"/>
    </row>
    <row r="51" spans="1:10" ht="20.100000000000001" customHeight="1" x14ac:dyDescent="0.25">
      <c r="A51" s="296"/>
      <c r="B51" s="305"/>
      <c r="C51" s="305"/>
      <c r="D51" s="305"/>
      <c r="E51" s="306"/>
      <c r="F51" s="307"/>
      <c r="G51" s="307"/>
      <c r="H51" s="307"/>
      <c r="I51" s="307"/>
      <c r="J51" s="307"/>
    </row>
    <row r="52" spans="1:10" ht="20.100000000000001" customHeight="1" x14ac:dyDescent="0.25">
      <c r="A52" s="296"/>
      <c r="B52" s="305"/>
      <c r="C52" s="305"/>
      <c r="D52" s="305"/>
      <c r="E52" s="306"/>
      <c r="F52" s="307"/>
      <c r="G52" s="307"/>
      <c r="H52" s="307"/>
      <c r="I52" s="307"/>
      <c r="J52" s="307"/>
    </row>
    <row r="53" spans="1:10" ht="20.100000000000001" customHeight="1" x14ac:dyDescent="0.25">
      <c r="A53" s="296" t="s">
        <v>129</v>
      </c>
      <c r="B53" s="305" t="s">
        <v>130</v>
      </c>
      <c r="C53" s="305"/>
      <c r="D53" s="305"/>
      <c r="E53" s="306">
        <v>0.32</v>
      </c>
      <c r="F53" s="307" t="s">
        <v>131</v>
      </c>
      <c r="G53" s="307"/>
      <c r="H53" s="307"/>
      <c r="I53" s="307"/>
      <c r="J53" s="307"/>
    </row>
    <row r="54" spans="1:10" ht="20.100000000000001" customHeight="1" x14ac:dyDescent="0.25">
      <c r="A54" s="296"/>
      <c r="B54" s="305"/>
      <c r="C54" s="305"/>
      <c r="D54" s="305"/>
      <c r="E54" s="306"/>
      <c r="F54" s="307"/>
      <c r="G54" s="307"/>
      <c r="H54" s="307"/>
      <c r="I54" s="307"/>
      <c r="J54" s="307"/>
    </row>
    <row r="55" spans="1:10" ht="20.100000000000001" customHeight="1" x14ac:dyDescent="0.25">
      <c r="A55" s="296"/>
      <c r="B55" s="305"/>
      <c r="C55" s="305"/>
      <c r="D55" s="305"/>
      <c r="E55" s="306"/>
      <c r="F55" s="307"/>
      <c r="G55" s="307"/>
      <c r="H55" s="307"/>
      <c r="I55" s="307"/>
      <c r="J55" s="307"/>
    </row>
    <row r="56" spans="1:10" ht="20.100000000000001" customHeight="1" x14ac:dyDescent="0.25">
      <c r="A56" s="296" t="s">
        <v>132</v>
      </c>
      <c r="B56" s="305" t="s">
        <v>1</v>
      </c>
      <c r="C56" s="305"/>
      <c r="D56" s="305"/>
      <c r="E56" s="306">
        <v>2.52</v>
      </c>
      <c r="F56" s="307" t="s">
        <v>133</v>
      </c>
      <c r="G56" s="307"/>
      <c r="H56" s="307"/>
      <c r="I56" s="307"/>
      <c r="J56" s="307"/>
    </row>
    <row r="57" spans="1:10" ht="20.100000000000001" customHeight="1" x14ac:dyDescent="0.25">
      <c r="A57" s="296"/>
      <c r="B57" s="305"/>
      <c r="C57" s="305"/>
      <c r="D57" s="305"/>
      <c r="E57" s="306"/>
      <c r="F57" s="307"/>
      <c r="G57" s="307"/>
      <c r="H57" s="307"/>
      <c r="I57" s="307"/>
      <c r="J57" s="307"/>
    </row>
    <row r="58" spans="1:10" ht="20.100000000000001" customHeight="1" x14ac:dyDescent="0.25">
      <c r="A58" s="296"/>
      <c r="B58" s="305"/>
      <c r="C58" s="305"/>
      <c r="D58" s="305"/>
      <c r="E58" s="306"/>
      <c r="F58" s="307"/>
      <c r="G58" s="307"/>
      <c r="H58" s="307"/>
      <c r="I58" s="307"/>
      <c r="J58" s="307"/>
    </row>
    <row r="59" spans="1:10" ht="20.100000000000001" customHeight="1" x14ac:dyDescent="0.25">
      <c r="A59" s="296" t="s">
        <v>134</v>
      </c>
      <c r="B59" s="305" t="s">
        <v>135</v>
      </c>
      <c r="C59" s="305"/>
      <c r="D59" s="305"/>
      <c r="E59" s="306">
        <v>8.09</v>
      </c>
      <c r="F59" s="307" t="s">
        <v>136</v>
      </c>
      <c r="G59" s="307"/>
      <c r="H59" s="307"/>
      <c r="I59" s="307"/>
      <c r="J59" s="307"/>
    </row>
    <row r="60" spans="1:10" ht="20.100000000000001" customHeight="1" x14ac:dyDescent="0.25">
      <c r="A60" s="296"/>
      <c r="B60" s="305"/>
      <c r="C60" s="305"/>
      <c r="D60" s="305"/>
      <c r="E60" s="306"/>
      <c r="F60" s="307"/>
      <c r="G60" s="307"/>
      <c r="H60" s="307"/>
      <c r="I60" s="307"/>
      <c r="J60" s="307"/>
    </row>
    <row r="61" spans="1:10" ht="20.100000000000001" customHeight="1" x14ac:dyDescent="0.25">
      <c r="A61" s="296"/>
      <c r="B61" s="305"/>
      <c r="C61" s="305"/>
      <c r="D61" s="305"/>
      <c r="E61" s="306"/>
      <c r="F61" s="307"/>
      <c r="G61" s="307"/>
      <c r="H61" s="307"/>
      <c r="I61" s="307"/>
      <c r="J61" s="307"/>
    </row>
    <row r="62" spans="1:10" ht="20.100000000000001" customHeight="1" x14ac:dyDescent="0.25">
      <c r="A62" s="296" t="s">
        <v>137</v>
      </c>
      <c r="B62" s="305" t="s">
        <v>138</v>
      </c>
      <c r="C62" s="305"/>
      <c r="D62" s="305"/>
      <c r="E62" s="309">
        <v>18.100000000000001</v>
      </c>
      <c r="F62" s="307" t="s">
        <v>139</v>
      </c>
      <c r="G62" s="307"/>
      <c r="H62" s="307"/>
      <c r="I62" s="307"/>
      <c r="J62" s="307"/>
    </row>
    <row r="63" spans="1:10" ht="20.100000000000001" customHeight="1" x14ac:dyDescent="0.25">
      <c r="A63" s="296"/>
      <c r="B63" s="305"/>
      <c r="C63" s="305"/>
      <c r="D63" s="305"/>
      <c r="E63" s="309"/>
      <c r="F63" s="307"/>
      <c r="G63" s="307"/>
      <c r="H63" s="307"/>
      <c r="I63" s="307"/>
      <c r="J63" s="307"/>
    </row>
    <row r="64" spans="1:10" ht="20.100000000000001" customHeight="1" x14ac:dyDescent="0.25">
      <c r="A64" s="296"/>
      <c r="B64" s="305"/>
      <c r="C64" s="305"/>
      <c r="D64" s="305"/>
      <c r="E64" s="309"/>
      <c r="F64" s="307"/>
      <c r="G64" s="307"/>
      <c r="H64" s="307"/>
      <c r="I64" s="307"/>
      <c r="J64" s="307"/>
    </row>
    <row r="65" spans="1:10" ht="20.100000000000001" customHeight="1" x14ac:dyDescent="0.25">
      <c r="A65" s="296"/>
      <c r="B65" s="305"/>
      <c r="C65" s="305"/>
      <c r="D65" s="305"/>
      <c r="E65" s="309"/>
      <c r="F65" s="307"/>
      <c r="G65" s="307"/>
      <c r="H65" s="307"/>
      <c r="I65" s="307"/>
      <c r="J65" s="307"/>
    </row>
    <row r="66" spans="1:10" ht="20.100000000000001" customHeight="1" x14ac:dyDescent="0.25">
      <c r="A66" s="296" t="s">
        <v>140</v>
      </c>
      <c r="B66" s="305" t="s">
        <v>141</v>
      </c>
      <c r="C66" s="305"/>
      <c r="D66" s="305"/>
      <c r="E66" s="309">
        <v>33.200000000000003</v>
      </c>
      <c r="F66" s="307" t="s">
        <v>142</v>
      </c>
      <c r="G66" s="307"/>
      <c r="H66" s="307"/>
      <c r="I66" s="307"/>
      <c r="J66" s="307"/>
    </row>
    <row r="67" spans="1:10" ht="20.100000000000001" customHeight="1" x14ac:dyDescent="0.25">
      <c r="A67" s="296"/>
      <c r="B67" s="305"/>
      <c r="C67" s="305"/>
      <c r="D67" s="305"/>
      <c r="E67" s="309"/>
      <c r="F67" s="307"/>
      <c r="G67" s="307"/>
      <c r="H67" s="307"/>
      <c r="I67" s="307"/>
      <c r="J67" s="307"/>
    </row>
    <row r="68" spans="1:10" ht="20.100000000000001" customHeight="1" x14ac:dyDescent="0.25">
      <c r="A68" s="296"/>
      <c r="B68" s="305"/>
      <c r="C68" s="305"/>
      <c r="D68" s="305"/>
      <c r="E68" s="309"/>
      <c r="F68" s="307"/>
      <c r="G68" s="307"/>
      <c r="H68" s="307"/>
      <c r="I68" s="307"/>
      <c r="J68" s="307"/>
    </row>
    <row r="69" spans="1:10" ht="20.100000000000001" customHeight="1" x14ac:dyDescent="0.25">
      <c r="A69" s="296"/>
      <c r="B69" s="305"/>
      <c r="C69" s="305"/>
      <c r="D69" s="305"/>
      <c r="E69" s="309"/>
      <c r="F69" s="307"/>
      <c r="G69" s="307"/>
      <c r="H69" s="307"/>
      <c r="I69" s="307"/>
      <c r="J69" s="307"/>
    </row>
    <row r="70" spans="1:10" ht="20.100000000000001" customHeight="1" x14ac:dyDescent="0.25">
      <c r="A70" s="296"/>
      <c r="B70" s="305"/>
      <c r="C70" s="305"/>
      <c r="D70" s="305"/>
      <c r="E70" s="309"/>
      <c r="F70" s="307"/>
      <c r="G70" s="307"/>
      <c r="H70" s="307"/>
      <c r="I70" s="307"/>
      <c r="J70" s="307"/>
    </row>
    <row r="71" spans="1:10" ht="20.100000000000001" customHeight="1" x14ac:dyDescent="0.25">
      <c r="A71" s="296"/>
      <c r="B71" s="305"/>
      <c r="C71" s="305"/>
      <c r="D71" s="305"/>
      <c r="E71" s="309"/>
      <c r="F71" s="307"/>
      <c r="G71" s="307"/>
      <c r="H71" s="307"/>
      <c r="I71" s="307"/>
      <c r="J71" s="307"/>
    </row>
    <row r="72" spans="1:10" ht="20.100000000000001" customHeight="1" x14ac:dyDescent="0.25">
      <c r="A72" s="296"/>
      <c r="B72" s="305"/>
      <c r="C72" s="305"/>
      <c r="D72" s="305"/>
      <c r="E72" s="309"/>
      <c r="F72" s="307"/>
      <c r="G72" s="307"/>
      <c r="H72" s="307"/>
      <c r="I72" s="307"/>
      <c r="J72" s="307"/>
    </row>
    <row r="73" spans="1:10" ht="20.100000000000001" customHeight="1" x14ac:dyDescent="0.25">
      <c r="A73" s="296" t="s">
        <v>143</v>
      </c>
      <c r="B73" s="305" t="s">
        <v>144</v>
      </c>
      <c r="C73" s="305"/>
      <c r="D73" s="305"/>
      <c r="E73" s="309">
        <v>52.6</v>
      </c>
      <c r="F73" s="307" t="s">
        <v>145</v>
      </c>
      <c r="G73" s="307"/>
      <c r="H73" s="307"/>
      <c r="I73" s="307"/>
      <c r="J73" s="307"/>
    </row>
    <row r="74" spans="1:10" ht="20.100000000000001" customHeight="1" x14ac:dyDescent="0.25">
      <c r="A74" s="296"/>
      <c r="B74" s="305"/>
      <c r="C74" s="305"/>
      <c r="D74" s="305"/>
      <c r="E74" s="309"/>
      <c r="F74" s="307"/>
      <c r="G74" s="307"/>
      <c r="H74" s="307"/>
      <c r="I74" s="307"/>
      <c r="J74" s="307"/>
    </row>
    <row r="75" spans="1:10" ht="20.100000000000001" customHeight="1" x14ac:dyDescent="0.25">
      <c r="A75" s="296"/>
      <c r="B75" s="305"/>
      <c r="C75" s="305"/>
      <c r="D75" s="305"/>
      <c r="E75" s="309"/>
      <c r="F75" s="307"/>
      <c r="G75" s="307"/>
      <c r="H75" s="307"/>
      <c r="I75" s="307"/>
      <c r="J75" s="307"/>
    </row>
    <row r="76" spans="1:10" ht="20.100000000000001" customHeight="1" x14ac:dyDescent="0.25">
      <c r="A76" s="296"/>
      <c r="B76" s="305"/>
      <c r="C76" s="305"/>
      <c r="D76" s="305"/>
      <c r="E76" s="309"/>
      <c r="F76" s="307"/>
      <c r="G76" s="307"/>
      <c r="H76" s="307"/>
      <c r="I76" s="307"/>
      <c r="J76" s="307"/>
    </row>
    <row r="77" spans="1:10" ht="20.100000000000001" customHeight="1" x14ac:dyDescent="0.25">
      <c r="A77" s="296"/>
      <c r="B77" s="305"/>
      <c r="C77" s="305"/>
      <c r="D77" s="305"/>
      <c r="E77" s="309"/>
      <c r="F77" s="307"/>
      <c r="G77" s="307"/>
      <c r="H77" s="307"/>
      <c r="I77" s="307"/>
      <c r="J77" s="307"/>
    </row>
    <row r="78" spans="1:10" ht="20.100000000000001" customHeight="1" x14ac:dyDescent="0.25">
      <c r="A78" s="296"/>
      <c r="B78" s="305"/>
      <c r="C78" s="305"/>
      <c r="D78" s="305"/>
      <c r="E78" s="309"/>
      <c r="F78" s="307"/>
      <c r="G78" s="307"/>
      <c r="H78" s="307"/>
      <c r="I78" s="307"/>
      <c r="J78" s="307"/>
    </row>
    <row r="79" spans="1:10" ht="20.100000000000001" customHeight="1" x14ac:dyDescent="0.25">
      <c r="A79" s="296"/>
      <c r="B79" s="305"/>
      <c r="C79" s="305"/>
      <c r="D79" s="305"/>
      <c r="E79" s="309"/>
      <c r="F79" s="307"/>
      <c r="G79" s="307"/>
      <c r="H79" s="307"/>
      <c r="I79" s="307"/>
      <c r="J79" s="307"/>
    </row>
    <row r="80" spans="1:10" ht="20.100000000000001" customHeight="1" x14ac:dyDescent="0.25">
      <c r="A80" s="296" t="s">
        <v>146</v>
      </c>
      <c r="B80" s="305" t="s">
        <v>147</v>
      </c>
      <c r="C80" s="305"/>
      <c r="D80" s="305"/>
      <c r="E80" s="309">
        <v>75.2</v>
      </c>
      <c r="F80" s="307" t="s">
        <v>148</v>
      </c>
      <c r="G80" s="307"/>
      <c r="H80" s="307"/>
      <c r="I80" s="307"/>
      <c r="J80" s="307"/>
    </row>
    <row r="81" spans="1:10" ht="20.100000000000001" customHeight="1" x14ac:dyDescent="0.25">
      <c r="A81" s="296"/>
      <c r="B81" s="305"/>
      <c r="C81" s="305"/>
      <c r="D81" s="305"/>
      <c r="E81" s="309"/>
      <c r="F81" s="307"/>
      <c r="G81" s="307"/>
      <c r="H81" s="307"/>
      <c r="I81" s="307"/>
      <c r="J81" s="307"/>
    </row>
    <row r="82" spans="1:10" ht="20.100000000000001" customHeight="1" x14ac:dyDescent="0.25">
      <c r="A82" s="296"/>
      <c r="B82" s="305"/>
      <c r="C82" s="305"/>
      <c r="D82" s="305"/>
      <c r="E82" s="309"/>
      <c r="F82" s="307"/>
      <c r="G82" s="307"/>
      <c r="H82" s="307"/>
      <c r="I82" s="307"/>
      <c r="J82" s="307"/>
    </row>
    <row r="83" spans="1:10" ht="20.100000000000001" customHeight="1" x14ac:dyDescent="0.25">
      <c r="A83" s="296"/>
      <c r="B83" s="305"/>
      <c r="C83" s="305"/>
      <c r="D83" s="305"/>
      <c r="E83" s="309"/>
      <c r="F83" s="307"/>
      <c r="G83" s="307"/>
      <c r="H83" s="307"/>
      <c r="I83" s="307"/>
      <c r="J83" s="307"/>
    </row>
    <row r="84" spans="1:10" ht="20.100000000000001" customHeight="1" x14ac:dyDescent="0.25">
      <c r="A84" s="296"/>
      <c r="B84" s="305"/>
      <c r="C84" s="305"/>
      <c r="D84" s="305"/>
      <c r="E84" s="309"/>
      <c r="F84" s="307"/>
      <c r="G84" s="307"/>
      <c r="H84" s="307"/>
      <c r="I84" s="307"/>
      <c r="J84" s="307"/>
    </row>
    <row r="85" spans="1:10" ht="20.100000000000001" customHeight="1" thickBot="1" x14ac:dyDescent="0.3">
      <c r="A85" s="34" t="s">
        <v>60</v>
      </c>
      <c r="B85" s="310" t="s">
        <v>149</v>
      </c>
      <c r="C85" s="310"/>
      <c r="D85" s="310"/>
      <c r="E85" s="25">
        <v>100</v>
      </c>
      <c r="F85" s="311" t="s">
        <v>150</v>
      </c>
      <c r="G85" s="311"/>
      <c r="H85" s="311"/>
      <c r="I85" s="311"/>
      <c r="J85" s="311"/>
    </row>
    <row r="86" spans="1:10" ht="20.100000000000001" customHeight="1" x14ac:dyDescent="0.25">
      <c r="A86" s="1"/>
      <c r="B86" s="1"/>
      <c r="C86" s="1"/>
      <c r="D86" s="1"/>
    </row>
    <row r="87" spans="1:10" ht="20.100000000000001" customHeight="1" x14ac:dyDescent="0.25">
      <c r="A87" s="313" t="s">
        <v>96</v>
      </c>
      <c r="B87" s="313"/>
      <c r="C87" s="313"/>
      <c r="D87" s="313"/>
      <c r="E87" s="313"/>
      <c r="F87" s="313"/>
      <c r="G87" s="313"/>
      <c r="H87" s="313"/>
      <c r="I87" s="313"/>
      <c r="J87" s="313"/>
    </row>
    <row r="88" spans="1:10" ht="20.100000000000001" customHeight="1" x14ac:dyDescent="0.25">
      <c r="A88" s="313" t="s">
        <v>151</v>
      </c>
      <c r="B88" s="313"/>
      <c r="C88" s="313"/>
      <c r="D88" s="313"/>
      <c r="E88" s="313"/>
      <c r="F88" s="313"/>
      <c r="G88" s="313"/>
      <c r="H88" s="313"/>
      <c r="I88" s="313"/>
      <c r="J88" s="313"/>
    </row>
    <row r="89" spans="1:10" ht="20.100000000000001" customHeight="1" x14ac:dyDescent="0.25">
      <c r="A89" s="313"/>
      <c r="B89" s="313"/>
      <c r="C89" s="313"/>
      <c r="D89" s="313"/>
      <c r="E89" s="313"/>
      <c r="F89" s="313"/>
      <c r="G89" s="313"/>
      <c r="H89" s="313"/>
      <c r="I89" s="313"/>
      <c r="J89" s="313"/>
    </row>
    <row r="92" spans="1:10" ht="20.100000000000001" customHeight="1" x14ac:dyDescent="0.25">
      <c r="A92" s="467" t="s">
        <v>152</v>
      </c>
      <c r="B92" s="467"/>
      <c r="C92" s="467"/>
      <c r="D92" s="467"/>
      <c r="E92" s="467"/>
      <c r="F92" s="467"/>
      <c r="G92" s="467"/>
      <c r="H92" s="467"/>
      <c r="I92" s="467"/>
      <c r="J92" s="467"/>
    </row>
    <row r="93" spans="1:10" s="469" customFormat="1" ht="20.100000000000001" hidden="1" customHeight="1" x14ac:dyDescent="0.25">
      <c r="A93" s="468"/>
      <c r="B93" s="468"/>
      <c r="C93" s="468"/>
      <c r="D93" s="468"/>
      <c r="E93" s="468"/>
      <c r="F93" s="468"/>
      <c r="G93" s="468"/>
      <c r="H93" s="468"/>
      <c r="I93" s="468"/>
      <c r="J93" s="468"/>
    </row>
    <row r="94" spans="1:10" s="469" customFormat="1" ht="20.100000000000001" hidden="1" customHeight="1" x14ac:dyDescent="0.25">
      <c r="A94" s="470" t="s">
        <v>871</v>
      </c>
      <c r="B94" s="470"/>
      <c r="C94" s="470"/>
      <c r="D94" s="470"/>
      <c r="E94" s="470"/>
      <c r="F94" s="470"/>
      <c r="G94" s="470"/>
      <c r="H94" s="470"/>
      <c r="I94" s="470"/>
      <c r="J94" s="470"/>
    </row>
    <row r="95" spans="1:10" s="469" customFormat="1" ht="20.100000000000001" hidden="1" customHeight="1" x14ac:dyDescent="0.25">
      <c r="A95" s="470"/>
      <c r="B95" s="470"/>
      <c r="C95" s="470"/>
      <c r="D95" s="470"/>
      <c r="E95" s="470"/>
      <c r="F95" s="470"/>
      <c r="G95" s="470"/>
      <c r="H95" s="470"/>
      <c r="I95" s="470"/>
      <c r="J95" s="470"/>
    </row>
    <row r="96" spans="1:10" s="469" customFormat="1" ht="20.100000000000001" hidden="1" customHeight="1" x14ac:dyDescent="0.25">
      <c r="A96" s="470"/>
      <c r="B96" s="470"/>
      <c r="C96" s="470"/>
      <c r="D96" s="470"/>
      <c r="E96" s="470"/>
      <c r="F96" s="470"/>
      <c r="G96" s="470"/>
      <c r="H96" s="470"/>
      <c r="I96" s="470"/>
      <c r="J96" s="470"/>
    </row>
    <row r="97" spans="1:10" s="469" customFormat="1" ht="20.100000000000001" hidden="1" customHeight="1" x14ac:dyDescent="0.25">
      <c r="A97" s="470"/>
      <c r="B97" s="470"/>
      <c r="C97" s="470"/>
      <c r="D97" s="470"/>
      <c r="E97" s="470"/>
      <c r="F97" s="470"/>
      <c r="G97" s="470"/>
      <c r="H97" s="470"/>
      <c r="I97" s="470"/>
      <c r="J97" s="470"/>
    </row>
    <row r="98" spans="1:10" s="469" customFormat="1" ht="20.100000000000001" hidden="1" customHeight="1" x14ac:dyDescent="0.25">
      <c r="A98" s="470"/>
      <c r="B98" s="470"/>
      <c r="C98" s="470"/>
      <c r="D98" s="470"/>
      <c r="E98" s="470"/>
      <c r="F98" s="470"/>
      <c r="G98" s="470"/>
      <c r="H98" s="470"/>
      <c r="I98" s="470"/>
      <c r="J98" s="470"/>
    </row>
    <row r="99" spans="1:10" s="469" customFormat="1" ht="20.100000000000001" hidden="1" customHeight="1" x14ac:dyDescent="0.25">
      <c r="A99" s="468"/>
      <c r="B99" s="468"/>
      <c r="C99" s="468"/>
      <c r="D99" s="468"/>
      <c r="E99" s="468"/>
      <c r="F99" s="468"/>
      <c r="G99" s="468"/>
      <c r="H99" s="468"/>
      <c r="I99" s="468"/>
      <c r="J99" s="468"/>
    </row>
    <row r="100" spans="1:10" s="469" customFormat="1" ht="20.100000000000001" hidden="1" customHeight="1" x14ac:dyDescent="0.25">
      <c r="A100" s="471" t="s">
        <v>153</v>
      </c>
      <c r="B100" s="471"/>
      <c r="C100" s="471"/>
      <c r="D100" s="471"/>
      <c r="E100" s="471"/>
      <c r="F100" s="471"/>
      <c r="G100" s="471"/>
      <c r="H100" s="471"/>
      <c r="I100" s="471"/>
      <c r="J100" s="471"/>
    </row>
    <row r="101" spans="1:10" s="469" customFormat="1" ht="20.100000000000001" hidden="1" customHeight="1" x14ac:dyDescent="0.25">
      <c r="A101" s="471"/>
      <c r="B101" s="471"/>
      <c r="C101" s="471"/>
      <c r="D101" s="471"/>
      <c r="E101" s="471"/>
      <c r="F101" s="471"/>
      <c r="G101" s="471"/>
      <c r="H101" s="471"/>
      <c r="I101" s="471"/>
      <c r="J101" s="471"/>
    </row>
    <row r="102" spans="1:10" s="469" customFormat="1" ht="20.100000000000001" hidden="1" customHeight="1" x14ac:dyDescent="0.25">
      <c r="A102" s="471"/>
      <c r="B102" s="471"/>
      <c r="C102" s="471"/>
      <c r="D102" s="471"/>
      <c r="E102" s="471"/>
      <c r="F102" s="471"/>
      <c r="G102" s="471"/>
      <c r="H102" s="471"/>
      <c r="I102" s="471"/>
      <c r="J102" s="471"/>
    </row>
    <row r="103" spans="1:10" s="469" customFormat="1" ht="20.100000000000001" hidden="1" customHeight="1" x14ac:dyDescent="0.25">
      <c r="A103" s="471" t="s">
        <v>154</v>
      </c>
      <c r="B103" s="471"/>
      <c r="C103" s="471" t="s">
        <v>155</v>
      </c>
      <c r="D103" s="471"/>
      <c r="E103" s="471" t="s">
        <v>156</v>
      </c>
      <c r="F103" s="471"/>
      <c r="G103" s="471" t="s">
        <v>157</v>
      </c>
      <c r="H103" s="471"/>
      <c r="I103" s="471"/>
      <c r="J103" s="471"/>
    </row>
    <row r="104" spans="1:10" s="469" customFormat="1" ht="20.100000000000001" hidden="1" customHeight="1" x14ac:dyDescent="0.25">
      <c r="A104" s="471"/>
      <c r="B104" s="471"/>
      <c r="C104" s="471"/>
      <c r="D104" s="471"/>
      <c r="E104" s="471"/>
      <c r="F104" s="471"/>
      <c r="G104" s="471"/>
      <c r="H104" s="471"/>
      <c r="I104" s="471"/>
      <c r="J104" s="471"/>
    </row>
    <row r="105" spans="1:10" s="469" customFormat="1" ht="20.100000000000001" hidden="1" customHeight="1" x14ac:dyDescent="0.25">
      <c r="A105" s="471"/>
      <c r="B105" s="471"/>
      <c r="C105" s="471"/>
      <c r="D105" s="471"/>
      <c r="E105" s="471"/>
      <c r="F105" s="471"/>
      <c r="G105" s="471" t="s">
        <v>158</v>
      </c>
      <c r="H105" s="471"/>
      <c r="I105" s="471" t="s">
        <v>159</v>
      </c>
      <c r="J105" s="471"/>
    </row>
    <row r="106" spans="1:10" s="469" customFormat="1" ht="20.100000000000001" hidden="1" customHeight="1" x14ac:dyDescent="0.25">
      <c r="A106" s="472">
        <v>0</v>
      </c>
      <c r="B106" s="472"/>
      <c r="C106" s="473" t="s">
        <v>127</v>
      </c>
      <c r="D106" s="473"/>
      <c r="E106" s="474">
        <v>1</v>
      </c>
      <c r="F106" s="474"/>
      <c r="G106" s="474" t="s">
        <v>160</v>
      </c>
      <c r="H106" s="474"/>
      <c r="I106" s="474" t="s">
        <v>161</v>
      </c>
      <c r="J106" s="474"/>
    </row>
    <row r="107" spans="1:10" s="469" customFormat="1" ht="20.100000000000001" hidden="1" customHeight="1" x14ac:dyDescent="0.25">
      <c r="A107" s="472">
        <v>-3.2000000000000002E-3</v>
      </c>
      <c r="B107" s="472"/>
      <c r="C107" s="473" t="s">
        <v>129</v>
      </c>
      <c r="D107" s="473"/>
      <c r="E107" s="474">
        <v>1.5</v>
      </c>
      <c r="F107" s="474"/>
      <c r="G107" s="474" t="s">
        <v>162</v>
      </c>
      <c r="H107" s="474"/>
      <c r="I107" s="474" t="s">
        <v>163</v>
      </c>
      <c r="J107" s="474"/>
    </row>
    <row r="108" spans="1:10" s="469" customFormat="1" ht="20.100000000000001" hidden="1" customHeight="1" x14ac:dyDescent="0.25">
      <c r="A108" s="472">
        <v>-2.52E-2</v>
      </c>
      <c r="B108" s="472"/>
      <c r="C108" s="473" t="s">
        <v>132</v>
      </c>
      <c r="D108" s="473"/>
      <c r="E108" s="474">
        <v>2</v>
      </c>
      <c r="F108" s="474"/>
      <c r="G108" s="474" t="s">
        <v>48</v>
      </c>
      <c r="H108" s="474"/>
      <c r="I108" s="474" t="s">
        <v>129</v>
      </c>
      <c r="J108" s="474"/>
    </row>
    <row r="109" spans="1:10" s="469" customFormat="1" ht="20.100000000000001" hidden="1" customHeight="1" x14ac:dyDescent="0.25">
      <c r="A109" s="472">
        <v>-8.09E-2</v>
      </c>
      <c r="B109" s="472"/>
      <c r="C109" s="473" t="s">
        <v>134</v>
      </c>
      <c r="D109" s="473"/>
      <c r="E109" s="474">
        <v>2.5</v>
      </c>
      <c r="F109" s="474"/>
      <c r="G109" s="474" t="s">
        <v>164</v>
      </c>
      <c r="H109" s="474"/>
      <c r="I109" s="474" t="s">
        <v>60</v>
      </c>
      <c r="J109" s="474"/>
    </row>
    <row r="110" spans="1:10" s="469" customFormat="1" ht="20.100000000000001" hidden="1" customHeight="1" x14ac:dyDescent="0.25">
      <c r="A110" s="472">
        <v>-0.18099999999999999</v>
      </c>
      <c r="B110" s="472"/>
      <c r="C110" s="473" t="s">
        <v>137</v>
      </c>
      <c r="D110" s="473"/>
      <c r="E110" s="474">
        <v>3</v>
      </c>
      <c r="F110" s="474"/>
      <c r="G110" s="474" t="s">
        <v>1</v>
      </c>
      <c r="H110" s="474"/>
      <c r="I110" s="474" t="s">
        <v>165</v>
      </c>
      <c r="J110" s="474"/>
    </row>
    <row r="111" spans="1:10" s="469" customFormat="1" ht="20.100000000000001" hidden="1" customHeight="1" x14ac:dyDescent="0.25">
      <c r="A111" s="472">
        <v>-0.33200000000000002</v>
      </c>
      <c r="B111" s="472"/>
      <c r="C111" s="473" t="s">
        <v>140</v>
      </c>
      <c r="D111" s="473"/>
      <c r="E111" s="474">
        <v>3.5</v>
      </c>
      <c r="F111" s="474"/>
      <c r="G111" s="474" t="s">
        <v>166</v>
      </c>
      <c r="H111" s="474"/>
      <c r="I111" s="474" t="s">
        <v>134</v>
      </c>
      <c r="J111" s="474"/>
    </row>
    <row r="112" spans="1:10" s="469" customFormat="1" ht="20.100000000000001" hidden="1" customHeight="1" x14ac:dyDescent="0.25">
      <c r="A112" s="472">
        <v>-0.52600000000000002</v>
      </c>
      <c r="B112" s="472"/>
      <c r="C112" s="473" t="s">
        <v>143</v>
      </c>
      <c r="D112" s="473"/>
      <c r="E112" s="474">
        <v>4</v>
      </c>
      <c r="F112" s="474"/>
      <c r="G112" s="474" t="s">
        <v>167</v>
      </c>
      <c r="H112" s="474"/>
      <c r="I112" s="474" t="s">
        <v>168</v>
      </c>
      <c r="J112" s="474"/>
    </row>
    <row r="113" spans="1:10" s="469" customFormat="1" ht="20.100000000000001" hidden="1" customHeight="1" x14ac:dyDescent="0.25">
      <c r="A113" s="472">
        <v>-0.752</v>
      </c>
      <c r="B113" s="472"/>
      <c r="C113" s="473" t="s">
        <v>146</v>
      </c>
      <c r="D113" s="473"/>
      <c r="E113" s="474">
        <v>4.5</v>
      </c>
      <c r="F113" s="474"/>
      <c r="G113" s="474" t="s">
        <v>169</v>
      </c>
      <c r="H113" s="474"/>
      <c r="I113" s="474" t="s">
        <v>170</v>
      </c>
      <c r="J113" s="474"/>
    </row>
    <row r="114" spans="1:10" s="469" customFormat="1" ht="20.100000000000001" hidden="1" customHeight="1" x14ac:dyDescent="0.25">
      <c r="A114" s="472">
        <v>-1</v>
      </c>
      <c r="B114" s="472"/>
      <c r="C114" s="473" t="s">
        <v>60</v>
      </c>
      <c r="D114" s="473"/>
      <c r="E114" s="474">
        <v>5</v>
      </c>
      <c r="F114" s="474"/>
      <c r="G114" s="474" t="s">
        <v>171</v>
      </c>
      <c r="H114" s="474"/>
      <c r="I114" s="474" t="s">
        <v>172</v>
      </c>
      <c r="J114" s="474"/>
    </row>
    <row r="115" spans="1:10" ht="20.100000000000001" hidden="1" customHeight="1" x14ac:dyDescent="0.25"/>
    <row r="116" spans="1:10" ht="20.100000000000001" customHeight="1" x14ac:dyDescent="0.25">
      <c r="A116" s="312" t="s">
        <v>173</v>
      </c>
      <c r="B116" s="314" t="s">
        <v>174</v>
      </c>
      <c r="C116" s="315"/>
      <c r="D116" s="315"/>
      <c r="E116" s="315"/>
      <c r="F116" s="315"/>
      <c r="G116" s="315"/>
      <c r="H116" s="315"/>
      <c r="I116" s="315"/>
      <c r="J116" s="316"/>
    </row>
    <row r="117" spans="1:10" ht="20.100000000000001" customHeight="1" x14ac:dyDescent="0.25">
      <c r="A117" s="312"/>
      <c r="B117" s="317" t="s">
        <v>367</v>
      </c>
      <c r="C117" s="317"/>
      <c r="D117" s="317"/>
      <c r="E117" s="317"/>
      <c r="F117" s="317"/>
      <c r="G117" s="317"/>
      <c r="H117" s="317"/>
      <c r="I117" s="317"/>
      <c r="J117" s="317"/>
    </row>
    <row r="118" spans="1:10" ht="20.100000000000001" customHeight="1" x14ac:dyDescent="0.25">
      <c r="A118" s="312"/>
      <c r="B118" s="312" t="s">
        <v>175</v>
      </c>
      <c r="C118" s="312"/>
      <c r="D118" s="312"/>
      <c r="E118" s="312"/>
      <c r="F118" s="312"/>
      <c r="G118" s="312"/>
      <c r="H118" s="312"/>
      <c r="I118" s="312"/>
      <c r="J118" s="312"/>
    </row>
    <row r="119" spans="1:10" ht="20.100000000000001" customHeight="1" x14ac:dyDescent="0.25">
      <c r="A119" s="312"/>
      <c r="B119" s="35" t="s">
        <v>127</v>
      </c>
      <c r="C119" s="35" t="s">
        <v>129</v>
      </c>
      <c r="D119" s="35" t="s">
        <v>132</v>
      </c>
      <c r="E119" s="35" t="s">
        <v>134</v>
      </c>
      <c r="F119" s="35" t="s">
        <v>137</v>
      </c>
      <c r="G119" s="35" t="s">
        <v>140</v>
      </c>
      <c r="H119" s="35" t="s">
        <v>143</v>
      </c>
      <c r="I119" s="35" t="s">
        <v>146</v>
      </c>
      <c r="J119" s="35" t="s">
        <v>60</v>
      </c>
    </row>
    <row r="120" spans="1:10" ht="20.100000000000001" customHeight="1" x14ac:dyDescent="0.25">
      <c r="A120" s="26">
        <v>0</v>
      </c>
      <c r="B120" s="27">
        <v>0</v>
      </c>
      <c r="C120" s="27">
        <v>0.32</v>
      </c>
      <c r="D120" s="27">
        <v>2.52</v>
      </c>
      <c r="E120" s="27">
        <v>8.09</v>
      </c>
      <c r="F120" s="27">
        <v>18.100000000000001</v>
      </c>
      <c r="G120" s="27">
        <v>33.200000000000003</v>
      </c>
      <c r="H120" s="27">
        <v>52.6</v>
      </c>
      <c r="I120" s="27">
        <v>75.2</v>
      </c>
      <c r="J120" s="27">
        <v>100</v>
      </c>
    </row>
    <row r="121" spans="1:10" ht="20.100000000000001" customHeight="1" x14ac:dyDescent="0.25">
      <c r="A121" s="26">
        <v>0.02</v>
      </c>
      <c r="B121" s="27">
        <v>1.02</v>
      </c>
      <c r="C121" s="27">
        <v>1.3367360000000001</v>
      </c>
      <c r="D121" s="27">
        <v>3.5142960000000003</v>
      </c>
      <c r="E121" s="27">
        <v>9.0274819999999991</v>
      </c>
      <c r="F121" s="27">
        <v>18.935380000000002</v>
      </c>
      <c r="G121" s="27">
        <v>33.881360000000008</v>
      </c>
      <c r="H121" s="27">
        <v>53.083480000000002</v>
      </c>
      <c r="I121" s="27">
        <v>75.452960000000004</v>
      </c>
      <c r="J121" s="27">
        <v>100</v>
      </c>
    </row>
    <row r="122" spans="1:10" ht="20.100000000000001" customHeight="1" x14ac:dyDescent="0.25">
      <c r="A122" s="26">
        <v>0.04</v>
      </c>
      <c r="B122" s="27">
        <v>2.08</v>
      </c>
      <c r="C122" s="27">
        <v>2.3933439999999999</v>
      </c>
      <c r="D122" s="27">
        <v>4.5475840000000005</v>
      </c>
      <c r="E122" s="27">
        <v>10.001728</v>
      </c>
      <c r="F122" s="27">
        <v>19.803519999999999</v>
      </c>
      <c r="G122" s="27">
        <v>34.589440000000003</v>
      </c>
      <c r="H122" s="27">
        <v>53.585920000000002</v>
      </c>
      <c r="I122" s="27">
        <v>75.71584</v>
      </c>
      <c r="J122" s="27">
        <v>100</v>
      </c>
    </row>
    <row r="123" spans="1:10" ht="20.100000000000001" customHeight="1" x14ac:dyDescent="0.25">
      <c r="A123" s="26">
        <v>0.06</v>
      </c>
      <c r="B123" s="27">
        <v>3.18</v>
      </c>
      <c r="C123" s="27">
        <v>3.489824</v>
      </c>
      <c r="D123" s="27">
        <v>5.6198639999999997</v>
      </c>
      <c r="E123" s="27">
        <v>11.012737999999999</v>
      </c>
      <c r="F123" s="27">
        <v>20.704419999999999</v>
      </c>
      <c r="G123" s="27">
        <v>35.324239999999996</v>
      </c>
      <c r="H123" s="27">
        <v>54.107320000000001</v>
      </c>
      <c r="I123" s="27">
        <v>75.988640000000004</v>
      </c>
      <c r="J123" s="27">
        <v>100</v>
      </c>
    </row>
    <row r="124" spans="1:10" ht="20.100000000000001" customHeight="1" x14ac:dyDescent="0.25">
      <c r="A124" s="26">
        <v>0.08</v>
      </c>
      <c r="B124" s="27">
        <v>4.32</v>
      </c>
      <c r="C124" s="27">
        <v>4.6261760000000001</v>
      </c>
      <c r="D124" s="27">
        <v>6.7311360000000011</v>
      </c>
      <c r="E124" s="27">
        <v>12.060511999999999</v>
      </c>
      <c r="F124" s="27">
        <v>21.638080000000002</v>
      </c>
      <c r="G124" s="27">
        <v>36.085760000000008</v>
      </c>
      <c r="H124" s="27">
        <v>54.647680000000008</v>
      </c>
      <c r="I124" s="27">
        <v>76.271360000000016</v>
      </c>
      <c r="J124" s="27">
        <v>100</v>
      </c>
    </row>
    <row r="125" spans="1:10" ht="20.100000000000001" customHeight="1" x14ac:dyDescent="0.25">
      <c r="A125" s="26">
        <v>0.1</v>
      </c>
      <c r="B125" s="27">
        <v>5.5000000000000009</v>
      </c>
      <c r="C125" s="27">
        <v>5.8024000000000004</v>
      </c>
      <c r="D125" s="27">
        <v>7.8814000000000011</v>
      </c>
      <c r="E125" s="27">
        <v>13.145050000000001</v>
      </c>
      <c r="F125" s="27">
        <v>22.604500000000002</v>
      </c>
      <c r="G125" s="27">
        <v>36.874000000000002</v>
      </c>
      <c r="H125" s="27">
        <v>55.207000000000001</v>
      </c>
      <c r="I125" s="27">
        <v>76.564000000000007</v>
      </c>
      <c r="J125" s="27">
        <v>100</v>
      </c>
    </row>
    <row r="126" spans="1:10" ht="20.100000000000001" customHeight="1" x14ac:dyDescent="0.25">
      <c r="A126" s="26">
        <v>0.12000000000000001</v>
      </c>
      <c r="B126" s="27">
        <v>6.7200000000000006</v>
      </c>
      <c r="C126" s="27">
        <v>7.0184960000000007</v>
      </c>
      <c r="D126" s="27">
        <v>9.0706560000000014</v>
      </c>
      <c r="E126" s="27">
        <v>14.266352000000001</v>
      </c>
      <c r="F126" s="27">
        <v>23.603680000000004</v>
      </c>
      <c r="G126" s="27">
        <v>37.688960000000002</v>
      </c>
      <c r="H126" s="27">
        <v>55.78528</v>
      </c>
      <c r="I126" s="27">
        <v>76.866559999999993</v>
      </c>
      <c r="J126" s="27">
        <v>100</v>
      </c>
    </row>
    <row r="127" spans="1:10" ht="20.100000000000001" customHeight="1" x14ac:dyDescent="0.25">
      <c r="A127" s="26">
        <v>0.14000000000000001</v>
      </c>
      <c r="B127" s="27">
        <v>7.9800000000000013</v>
      </c>
      <c r="C127" s="27">
        <v>8.2744640000000018</v>
      </c>
      <c r="D127" s="27">
        <v>10.298904</v>
      </c>
      <c r="E127" s="27">
        <v>15.424418000000001</v>
      </c>
      <c r="F127" s="27">
        <v>24.635620000000003</v>
      </c>
      <c r="G127" s="27">
        <v>38.530640000000005</v>
      </c>
      <c r="H127" s="27">
        <v>56.38252</v>
      </c>
      <c r="I127" s="27">
        <v>77.179040000000001</v>
      </c>
      <c r="J127" s="27">
        <v>100</v>
      </c>
    </row>
    <row r="128" spans="1:10" ht="20.100000000000001" customHeight="1" x14ac:dyDescent="0.25">
      <c r="A128" s="26">
        <v>0.16</v>
      </c>
      <c r="B128" s="27">
        <v>9.2800000000000011</v>
      </c>
      <c r="C128" s="27">
        <v>9.5703040000000019</v>
      </c>
      <c r="D128" s="27">
        <v>11.566144000000001</v>
      </c>
      <c r="E128" s="27">
        <v>16.619248000000002</v>
      </c>
      <c r="F128" s="27">
        <v>25.700320000000001</v>
      </c>
      <c r="G128" s="27">
        <v>39.399039999999999</v>
      </c>
      <c r="H128" s="27">
        <v>56.998720000000006</v>
      </c>
      <c r="I128" s="27">
        <v>77.501440000000002</v>
      </c>
      <c r="J128" s="27">
        <v>100</v>
      </c>
    </row>
    <row r="129" spans="1:10" ht="20.100000000000001" customHeight="1" x14ac:dyDescent="0.25">
      <c r="A129" s="26">
        <v>0.18</v>
      </c>
      <c r="B129" s="27">
        <v>10.62</v>
      </c>
      <c r="C129" s="27">
        <v>10.906015999999999</v>
      </c>
      <c r="D129" s="27">
        <v>12.872375999999999</v>
      </c>
      <c r="E129" s="27">
        <v>17.850842</v>
      </c>
      <c r="F129" s="27">
        <v>26.797779999999996</v>
      </c>
      <c r="G129" s="27">
        <v>40.294159999999998</v>
      </c>
      <c r="H129" s="27">
        <v>57.633879999999998</v>
      </c>
      <c r="I129" s="27">
        <v>77.833760000000012</v>
      </c>
      <c r="J129" s="27">
        <v>100</v>
      </c>
    </row>
    <row r="130" spans="1:10" ht="20.100000000000001" customHeight="1" x14ac:dyDescent="0.25">
      <c r="A130" s="26">
        <v>0.19999999999999998</v>
      </c>
      <c r="B130" s="27">
        <v>12</v>
      </c>
      <c r="C130" s="27">
        <v>12.281599999999999</v>
      </c>
      <c r="D130" s="27">
        <v>14.217600000000001</v>
      </c>
      <c r="E130" s="27">
        <v>19.119199999999999</v>
      </c>
      <c r="F130" s="27">
        <v>27.928000000000004</v>
      </c>
      <c r="G130" s="27">
        <v>41.216000000000008</v>
      </c>
      <c r="H130" s="27">
        <v>58.288000000000004</v>
      </c>
      <c r="I130" s="27">
        <v>78.176000000000002</v>
      </c>
      <c r="J130" s="27">
        <v>100</v>
      </c>
    </row>
    <row r="131" spans="1:10" ht="20.100000000000001" customHeight="1" x14ac:dyDescent="0.25">
      <c r="A131" s="26">
        <v>0.21999999999999997</v>
      </c>
      <c r="B131" s="27">
        <v>13.419999999999998</v>
      </c>
      <c r="C131" s="27">
        <v>13.697055999999998</v>
      </c>
      <c r="D131" s="27">
        <v>15.601815999999998</v>
      </c>
      <c r="E131" s="27">
        <v>20.424321999999997</v>
      </c>
      <c r="F131" s="27">
        <v>29.090980000000002</v>
      </c>
      <c r="G131" s="27">
        <v>42.164559999999994</v>
      </c>
      <c r="H131" s="27">
        <v>58.961079999999995</v>
      </c>
      <c r="I131" s="27">
        <v>78.52816</v>
      </c>
      <c r="J131" s="27">
        <v>100</v>
      </c>
    </row>
    <row r="132" spans="1:10" ht="20.100000000000001" customHeight="1" x14ac:dyDescent="0.25">
      <c r="A132" s="26">
        <v>0.23999999999999996</v>
      </c>
      <c r="B132" s="27">
        <v>14.879999999999999</v>
      </c>
      <c r="C132" s="27">
        <v>15.152384</v>
      </c>
      <c r="D132" s="27">
        <v>17.025023999999998</v>
      </c>
      <c r="E132" s="27">
        <v>21.766207999999999</v>
      </c>
      <c r="F132" s="27">
        <v>30.286720000000003</v>
      </c>
      <c r="G132" s="27">
        <v>43.139840000000007</v>
      </c>
      <c r="H132" s="27">
        <v>59.653120000000001</v>
      </c>
      <c r="I132" s="27">
        <v>78.890240000000006</v>
      </c>
      <c r="J132" s="27">
        <v>100</v>
      </c>
    </row>
    <row r="133" spans="1:10" ht="20.100000000000001" customHeight="1" x14ac:dyDescent="0.25">
      <c r="A133" s="26">
        <v>0.25999999999999995</v>
      </c>
      <c r="B133" s="27">
        <v>16.38</v>
      </c>
      <c r="C133" s="27">
        <v>16.647583999999998</v>
      </c>
      <c r="D133" s="27">
        <v>18.487223999999998</v>
      </c>
      <c r="E133" s="27">
        <v>23.144857999999999</v>
      </c>
      <c r="F133" s="27">
        <v>31.515219999999999</v>
      </c>
      <c r="G133" s="27">
        <v>44.141840000000002</v>
      </c>
      <c r="H133" s="27">
        <v>60.36412</v>
      </c>
      <c r="I133" s="27">
        <v>79.262240000000006</v>
      </c>
      <c r="J133" s="27">
        <v>100</v>
      </c>
    </row>
    <row r="134" spans="1:10" ht="20.100000000000001" customHeight="1" x14ac:dyDescent="0.25">
      <c r="A134" s="26">
        <v>0.27999999999999997</v>
      </c>
      <c r="B134" s="27">
        <v>17.919999999999998</v>
      </c>
      <c r="C134" s="27">
        <v>18.182655999999998</v>
      </c>
      <c r="D134" s="27">
        <v>19.988415999999997</v>
      </c>
      <c r="E134" s="27">
        <v>24.560271999999998</v>
      </c>
      <c r="F134" s="27">
        <v>32.776479999999999</v>
      </c>
      <c r="G134" s="27">
        <v>45.170559999999995</v>
      </c>
      <c r="H134" s="27">
        <v>61.094080000000005</v>
      </c>
      <c r="I134" s="27">
        <v>79.644159999999999</v>
      </c>
      <c r="J134" s="27">
        <v>100</v>
      </c>
    </row>
    <row r="135" spans="1:10" ht="20.100000000000001" customHeight="1" x14ac:dyDescent="0.25">
      <c r="A135" s="26">
        <v>0.3</v>
      </c>
      <c r="B135" s="27">
        <v>19.5</v>
      </c>
      <c r="C135" s="27">
        <v>19.7576</v>
      </c>
      <c r="D135" s="27">
        <v>21.528600000000001</v>
      </c>
      <c r="E135" s="27">
        <v>26.012450000000001</v>
      </c>
      <c r="F135" s="27">
        <v>34.070500000000003</v>
      </c>
      <c r="G135" s="27">
        <v>46.225999999999999</v>
      </c>
      <c r="H135" s="27">
        <v>61.843000000000004</v>
      </c>
      <c r="I135" s="27">
        <v>80.036000000000001</v>
      </c>
      <c r="J135" s="27">
        <v>100</v>
      </c>
    </row>
    <row r="136" spans="1:10" ht="20.100000000000001" customHeight="1" x14ac:dyDescent="0.25">
      <c r="A136" s="26">
        <v>0.32</v>
      </c>
      <c r="B136" s="27">
        <v>21.12</v>
      </c>
      <c r="C136" s="27">
        <v>21.372416000000001</v>
      </c>
      <c r="D136" s="27">
        <v>23.107776000000001</v>
      </c>
      <c r="E136" s="27">
        <v>27.501392000000003</v>
      </c>
      <c r="F136" s="27">
        <v>35.397280000000002</v>
      </c>
      <c r="G136" s="27">
        <v>47.308160000000001</v>
      </c>
      <c r="H136" s="27">
        <v>62.610879999999995</v>
      </c>
      <c r="I136" s="27">
        <v>80.437759999999997</v>
      </c>
      <c r="J136" s="27">
        <v>100</v>
      </c>
    </row>
    <row r="137" spans="1:10" ht="20.100000000000001" customHeight="1" x14ac:dyDescent="0.25">
      <c r="A137" s="26">
        <v>0.34</v>
      </c>
      <c r="B137" s="27">
        <v>22.780000000000005</v>
      </c>
      <c r="C137" s="27">
        <v>23.027104000000005</v>
      </c>
      <c r="D137" s="27">
        <v>24.725944000000005</v>
      </c>
      <c r="E137" s="27">
        <v>29.027098000000002</v>
      </c>
      <c r="F137" s="27">
        <v>36.756820000000005</v>
      </c>
      <c r="G137" s="27">
        <v>48.417040000000007</v>
      </c>
      <c r="H137" s="27">
        <v>63.397720000000007</v>
      </c>
      <c r="I137" s="27">
        <v>80.849440000000016</v>
      </c>
      <c r="J137" s="27">
        <v>100</v>
      </c>
    </row>
    <row r="138" spans="1:10" ht="20.100000000000001" customHeight="1" x14ac:dyDescent="0.25">
      <c r="A138" s="26">
        <v>0.36000000000000004</v>
      </c>
      <c r="B138" s="27">
        <v>24.48</v>
      </c>
      <c r="C138" s="27">
        <v>24.721664000000001</v>
      </c>
      <c r="D138" s="27">
        <v>26.383103999999999</v>
      </c>
      <c r="E138" s="27">
        <v>30.589568</v>
      </c>
      <c r="F138" s="27">
        <v>38.149119999999996</v>
      </c>
      <c r="G138" s="27">
        <v>49.552639999999997</v>
      </c>
      <c r="H138" s="27">
        <v>64.203519999999997</v>
      </c>
      <c r="I138" s="27">
        <v>81.271039999999999</v>
      </c>
      <c r="J138" s="27">
        <v>100</v>
      </c>
    </row>
    <row r="139" spans="1:10" ht="20.100000000000001" customHeight="1" x14ac:dyDescent="0.25">
      <c r="A139" s="26">
        <v>0.38000000000000006</v>
      </c>
      <c r="B139" s="27">
        <v>26.220000000000006</v>
      </c>
      <c r="C139" s="27">
        <v>26.456096000000006</v>
      </c>
      <c r="D139" s="27">
        <v>28.079256000000004</v>
      </c>
      <c r="E139" s="27">
        <v>32.188802000000003</v>
      </c>
      <c r="F139" s="27">
        <v>39.574180000000005</v>
      </c>
      <c r="G139" s="27">
        <v>50.714960000000005</v>
      </c>
      <c r="H139" s="27">
        <v>65.028279999999995</v>
      </c>
      <c r="I139" s="27">
        <v>81.702560000000005</v>
      </c>
      <c r="J139" s="27">
        <v>100</v>
      </c>
    </row>
    <row r="140" spans="1:10" ht="20.100000000000001" customHeight="1" x14ac:dyDescent="0.25">
      <c r="A140" s="26">
        <v>0.40000000000000008</v>
      </c>
      <c r="B140" s="27">
        <v>28.000000000000007</v>
      </c>
      <c r="C140" s="27">
        <v>28.230400000000007</v>
      </c>
      <c r="D140" s="27">
        <v>29.814400000000006</v>
      </c>
      <c r="E140" s="27">
        <v>33.82480000000001</v>
      </c>
      <c r="F140" s="27">
        <v>41.032000000000011</v>
      </c>
      <c r="G140" s="27">
        <v>51.904000000000011</v>
      </c>
      <c r="H140" s="27">
        <v>65.872000000000014</v>
      </c>
      <c r="I140" s="27">
        <v>82.144000000000005</v>
      </c>
      <c r="J140" s="27">
        <v>100</v>
      </c>
    </row>
    <row r="141" spans="1:10" ht="20.100000000000001" customHeight="1" x14ac:dyDescent="0.25">
      <c r="A141" s="26">
        <v>0.4200000000000001</v>
      </c>
      <c r="B141" s="27">
        <v>29.820000000000007</v>
      </c>
      <c r="C141" s="27">
        <v>30.044576000000006</v>
      </c>
      <c r="D141" s="27">
        <v>31.588536000000008</v>
      </c>
      <c r="E141" s="27">
        <v>35.497562000000009</v>
      </c>
      <c r="F141" s="27">
        <v>42.522580000000005</v>
      </c>
      <c r="G141" s="27">
        <v>53.119760000000014</v>
      </c>
      <c r="H141" s="27">
        <v>66.734679999999997</v>
      </c>
      <c r="I141" s="27">
        <v>82.595359999999999</v>
      </c>
      <c r="J141" s="27">
        <v>100</v>
      </c>
    </row>
    <row r="142" spans="1:10" ht="20.100000000000001" customHeight="1" x14ac:dyDescent="0.25">
      <c r="A142" s="26">
        <v>0.44000000000000011</v>
      </c>
      <c r="B142" s="27">
        <v>31.680000000000007</v>
      </c>
      <c r="C142" s="27">
        <v>31.898624000000005</v>
      </c>
      <c r="D142" s="27">
        <v>33.401664000000004</v>
      </c>
      <c r="E142" s="27">
        <v>37.207088000000006</v>
      </c>
      <c r="F142" s="27">
        <v>44.04592000000001</v>
      </c>
      <c r="G142" s="27">
        <v>54.362240000000007</v>
      </c>
      <c r="H142" s="27">
        <v>67.616320000000002</v>
      </c>
      <c r="I142" s="27">
        <v>83.056640000000002</v>
      </c>
      <c r="J142" s="27">
        <v>100</v>
      </c>
    </row>
    <row r="143" spans="1:10" ht="20.100000000000001" customHeight="1" x14ac:dyDescent="0.25">
      <c r="A143" s="26">
        <v>0.46000000000000013</v>
      </c>
      <c r="B143" s="27">
        <v>33.580000000000013</v>
      </c>
      <c r="C143" s="27">
        <v>33.792544000000014</v>
      </c>
      <c r="D143" s="27">
        <v>35.25378400000001</v>
      </c>
      <c r="E143" s="27">
        <v>38.953378000000015</v>
      </c>
      <c r="F143" s="27">
        <v>45.60202000000001</v>
      </c>
      <c r="G143" s="27">
        <v>55.631440000000012</v>
      </c>
      <c r="H143" s="27">
        <v>68.516919999999999</v>
      </c>
      <c r="I143" s="27">
        <v>83.527840000000012</v>
      </c>
      <c r="J143" s="27">
        <v>100</v>
      </c>
    </row>
    <row r="144" spans="1:10" ht="20.100000000000001" customHeight="1" x14ac:dyDescent="0.25">
      <c r="A144" s="26">
        <v>0.48000000000000015</v>
      </c>
      <c r="B144" s="27">
        <v>35.52000000000001</v>
      </c>
      <c r="C144" s="27">
        <v>35.726336000000011</v>
      </c>
      <c r="D144" s="27">
        <v>37.14489600000001</v>
      </c>
      <c r="E144" s="27">
        <v>40.736432000000008</v>
      </c>
      <c r="F144" s="27">
        <v>47.190880000000007</v>
      </c>
      <c r="G144" s="27">
        <v>56.927360000000007</v>
      </c>
      <c r="H144" s="27">
        <v>69.436480000000017</v>
      </c>
      <c r="I144" s="27">
        <v>84.008960000000002</v>
      </c>
      <c r="J144" s="27">
        <v>100</v>
      </c>
    </row>
    <row r="145" spans="1:10" ht="20.100000000000001" customHeight="1" x14ac:dyDescent="0.25">
      <c r="A145" s="26">
        <v>0.50000000000000011</v>
      </c>
      <c r="B145" s="27">
        <v>37.500000000000014</v>
      </c>
      <c r="C145" s="27">
        <v>37.700000000000017</v>
      </c>
      <c r="D145" s="27">
        <v>39.075000000000017</v>
      </c>
      <c r="E145" s="27">
        <v>42.556250000000013</v>
      </c>
      <c r="F145" s="27">
        <v>48.812500000000014</v>
      </c>
      <c r="G145" s="27">
        <v>58.250000000000014</v>
      </c>
      <c r="H145" s="27">
        <v>70.375</v>
      </c>
      <c r="I145" s="27">
        <v>84.5</v>
      </c>
      <c r="J145" s="27">
        <v>100</v>
      </c>
    </row>
    <row r="146" spans="1:10" ht="20.100000000000001" customHeight="1" x14ac:dyDescent="0.25">
      <c r="A146" s="26">
        <v>0.52000000000000013</v>
      </c>
      <c r="B146" s="27">
        <v>39.52000000000001</v>
      </c>
      <c r="C146" s="27">
        <v>39.713536000000012</v>
      </c>
      <c r="D146" s="27">
        <v>41.04409600000001</v>
      </c>
      <c r="E146" s="27">
        <v>44.412832000000009</v>
      </c>
      <c r="F146" s="27">
        <v>50.46688000000001</v>
      </c>
      <c r="G146" s="27">
        <v>59.599360000000004</v>
      </c>
      <c r="H146" s="27">
        <v>71.332480000000004</v>
      </c>
      <c r="I146" s="27">
        <v>85.000960000000006</v>
      </c>
      <c r="J146" s="27">
        <v>100</v>
      </c>
    </row>
    <row r="147" spans="1:10" ht="20.100000000000001" customHeight="1" x14ac:dyDescent="0.25">
      <c r="A147" s="26">
        <v>0.54000000000000015</v>
      </c>
      <c r="B147" s="27">
        <v>41.58000000000002</v>
      </c>
      <c r="C147" s="27">
        <v>41.766944000000017</v>
      </c>
      <c r="D147" s="27">
        <v>43.052184000000018</v>
      </c>
      <c r="E147" s="27">
        <v>46.306178000000017</v>
      </c>
      <c r="F147" s="27">
        <v>52.154020000000017</v>
      </c>
      <c r="G147" s="27">
        <v>60.975440000000013</v>
      </c>
      <c r="H147" s="27">
        <v>72.308920000000001</v>
      </c>
      <c r="I147" s="27">
        <v>85.511840000000007</v>
      </c>
      <c r="J147" s="27">
        <v>100</v>
      </c>
    </row>
    <row r="148" spans="1:10" ht="20.100000000000001" customHeight="1" x14ac:dyDescent="0.25">
      <c r="A148" s="26">
        <v>0.56000000000000016</v>
      </c>
      <c r="B148" s="27">
        <v>43.680000000000021</v>
      </c>
      <c r="C148" s="27">
        <v>43.860224000000024</v>
      </c>
      <c r="D148" s="27">
        <v>45.099264000000019</v>
      </c>
      <c r="E148" s="27">
        <v>48.236288000000016</v>
      </c>
      <c r="F148" s="27">
        <v>53.87392000000002</v>
      </c>
      <c r="G148" s="27">
        <v>62.378240000000019</v>
      </c>
      <c r="H148" s="27">
        <v>73.304320000000018</v>
      </c>
      <c r="I148" s="27">
        <v>86.032640000000001</v>
      </c>
      <c r="J148" s="27">
        <v>100</v>
      </c>
    </row>
    <row r="149" spans="1:10" ht="20.100000000000001" customHeight="1" x14ac:dyDescent="0.25">
      <c r="A149" s="26">
        <v>0.58000000000000018</v>
      </c>
      <c r="B149" s="27">
        <v>45.820000000000014</v>
      </c>
      <c r="C149" s="27">
        <v>45.993376000000012</v>
      </c>
      <c r="D149" s="27">
        <v>47.185336000000014</v>
      </c>
      <c r="E149" s="27">
        <v>50.203162000000013</v>
      </c>
      <c r="F149" s="27">
        <v>55.626580000000011</v>
      </c>
      <c r="G149" s="27">
        <v>63.807760000000009</v>
      </c>
      <c r="H149" s="27">
        <v>74.318680000000001</v>
      </c>
      <c r="I149" s="27">
        <v>86.563360000000003</v>
      </c>
      <c r="J149" s="27">
        <v>100</v>
      </c>
    </row>
    <row r="150" spans="1:10" ht="20.100000000000001" customHeight="1" x14ac:dyDescent="0.25">
      <c r="A150" s="26">
        <v>0.6000000000000002</v>
      </c>
      <c r="B150" s="27">
        <v>48.000000000000021</v>
      </c>
      <c r="C150" s="27">
        <v>48.166400000000024</v>
      </c>
      <c r="D150" s="27">
        <v>49.310400000000023</v>
      </c>
      <c r="E150" s="27">
        <v>52.206800000000023</v>
      </c>
      <c r="F150" s="27">
        <v>57.41200000000002</v>
      </c>
      <c r="G150" s="27">
        <v>65.26400000000001</v>
      </c>
      <c r="H150" s="27">
        <v>75.352000000000004</v>
      </c>
      <c r="I150" s="27">
        <v>87.104000000000013</v>
      </c>
      <c r="J150" s="27">
        <v>100</v>
      </c>
    </row>
    <row r="151" spans="1:10" ht="20.100000000000001" customHeight="1" x14ac:dyDescent="0.25">
      <c r="A151" s="26">
        <v>0.62000000000000022</v>
      </c>
      <c r="B151" s="27">
        <v>50.22000000000002</v>
      </c>
      <c r="C151" s="27">
        <v>50.379296000000018</v>
      </c>
      <c r="D151" s="27">
        <v>51.474456000000018</v>
      </c>
      <c r="E151" s="27">
        <v>54.247202000000016</v>
      </c>
      <c r="F151" s="27">
        <v>59.230180000000018</v>
      </c>
      <c r="G151" s="27">
        <v>66.746960000000016</v>
      </c>
      <c r="H151" s="27">
        <v>76.404280000000014</v>
      </c>
      <c r="I151" s="27">
        <v>87.654560000000004</v>
      </c>
      <c r="J151" s="27">
        <v>100</v>
      </c>
    </row>
    <row r="152" spans="1:10" ht="20.100000000000001" customHeight="1" x14ac:dyDescent="0.25">
      <c r="A152" s="26">
        <v>0.64000000000000024</v>
      </c>
      <c r="B152" s="27">
        <v>52.480000000000025</v>
      </c>
      <c r="C152" s="27">
        <v>52.632064000000028</v>
      </c>
      <c r="D152" s="27">
        <v>53.677504000000027</v>
      </c>
      <c r="E152" s="27">
        <v>56.324368000000021</v>
      </c>
      <c r="F152" s="27">
        <v>61.08112000000002</v>
      </c>
      <c r="G152" s="27">
        <v>68.256640000000019</v>
      </c>
      <c r="H152" s="27">
        <v>77.475520000000017</v>
      </c>
      <c r="I152" s="27">
        <v>88.215040000000016</v>
      </c>
      <c r="J152" s="27">
        <v>100</v>
      </c>
    </row>
    <row r="153" spans="1:10" ht="20.100000000000001" customHeight="1" x14ac:dyDescent="0.25">
      <c r="A153" s="26">
        <v>0.66000000000000025</v>
      </c>
      <c r="B153" s="27">
        <v>54.78000000000003</v>
      </c>
      <c r="C153" s="27">
        <v>54.924704000000027</v>
      </c>
      <c r="D153" s="27">
        <v>55.91954400000003</v>
      </c>
      <c r="E153" s="27">
        <v>58.438298000000025</v>
      </c>
      <c r="F153" s="27">
        <v>62.964820000000024</v>
      </c>
      <c r="G153" s="27">
        <v>69.793040000000019</v>
      </c>
      <c r="H153" s="27">
        <v>78.565720000000013</v>
      </c>
      <c r="I153" s="27">
        <v>88.785440000000008</v>
      </c>
      <c r="J153" s="27">
        <v>100</v>
      </c>
    </row>
    <row r="154" spans="1:10" ht="20.100000000000001" customHeight="1" x14ac:dyDescent="0.25">
      <c r="A154" s="26">
        <v>0.68000000000000027</v>
      </c>
      <c r="B154" s="27">
        <v>57.12000000000004</v>
      </c>
      <c r="C154" s="27">
        <v>57.257216000000042</v>
      </c>
      <c r="D154" s="27">
        <v>58.200576000000041</v>
      </c>
      <c r="E154" s="27">
        <v>60.588992000000033</v>
      </c>
      <c r="F154" s="27">
        <v>64.881280000000032</v>
      </c>
      <c r="G154" s="27">
        <v>71.356160000000031</v>
      </c>
      <c r="H154" s="27">
        <v>79.674880000000016</v>
      </c>
      <c r="I154" s="27">
        <v>89.365760000000023</v>
      </c>
      <c r="J154" s="27">
        <v>100</v>
      </c>
    </row>
    <row r="155" spans="1:10" ht="20.100000000000001" customHeight="1" x14ac:dyDescent="0.25">
      <c r="A155" s="26">
        <v>0.70000000000000029</v>
      </c>
      <c r="B155" s="27">
        <v>59.500000000000028</v>
      </c>
      <c r="C155" s="27">
        <v>59.629600000000025</v>
      </c>
      <c r="D155" s="27">
        <v>60.52060000000003</v>
      </c>
      <c r="E155" s="27">
        <v>62.776450000000025</v>
      </c>
      <c r="F155" s="27">
        <v>66.830500000000029</v>
      </c>
      <c r="G155" s="27">
        <v>72.946000000000026</v>
      </c>
      <c r="H155" s="27">
        <v>80.803000000000011</v>
      </c>
      <c r="I155" s="27">
        <v>89.956000000000017</v>
      </c>
      <c r="J155" s="27">
        <v>100</v>
      </c>
    </row>
    <row r="156" spans="1:10" ht="20.100000000000001" customHeight="1" x14ac:dyDescent="0.25">
      <c r="A156" s="26">
        <v>0.72000000000000031</v>
      </c>
      <c r="B156" s="27">
        <v>61.920000000000044</v>
      </c>
      <c r="C156" s="27">
        <v>62.041856000000045</v>
      </c>
      <c r="D156" s="27">
        <v>62.879616000000041</v>
      </c>
      <c r="E156" s="27">
        <v>65.000672000000037</v>
      </c>
      <c r="F156" s="27">
        <v>68.812480000000036</v>
      </c>
      <c r="G156" s="27">
        <v>74.562560000000033</v>
      </c>
      <c r="H156" s="27">
        <v>81.950080000000014</v>
      </c>
      <c r="I156" s="27">
        <v>90.556160000000006</v>
      </c>
      <c r="J156" s="27">
        <v>100</v>
      </c>
    </row>
    <row r="157" spans="1:10" ht="20.100000000000001" customHeight="1" x14ac:dyDescent="0.25">
      <c r="A157" s="26">
        <v>0.74000000000000032</v>
      </c>
      <c r="B157" s="27">
        <v>64.380000000000038</v>
      </c>
      <c r="C157" s="27">
        <v>64.49398400000004</v>
      </c>
      <c r="D157" s="27">
        <v>65.277624000000031</v>
      </c>
      <c r="E157" s="27">
        <v>67.26165800000004</v>
      </c>
      <c r="F157" s="27">
        <v>70.82722000000004</v>
      </c>
      <c r="G157" s="27">
        <v>76.205840000000023</v>
      </c>
      <c r="H157" s="27">
        <v>83.116120000000024</v>
      </c>
      <c r="I157" s="27">
        <v>91.166240000000016</v>
      </c>
      <c r="J157" s="27">
        <v>100</v>
      </c>
    </row>
    <row r="158" spans="1:10" ht="20.100000000000001" customHeight="1" x14ac:dyDescent="0.25">
      <c r="A158" s="26">
        <v>0.76000000000000034</v>
      </c>
      <c r="B158" s="27">
        <v>66.880000000000052</v>
      </c>
      <c r="C158" s="27">
        <v>66.985984000000059</v>
      </c>
      <c r="D158" s="27">
        <v>67.714624000000057</v>
      </c>
      <c r="E158" s="27">
        <v>69.559408000000047</v>
      </c>
      <c r="F158" s="27">
        <v>72.874720000000039</v>
      </c>
      <c r="G158" s="27">
        <v>77.875840000000039</v>
      </c>
      <c r="H158" s="27">
        <v>84.301120000000026</v>
      </c>
      <c r="I158" s="27">
        <v>91.786240000000021</v>
      </c>
      <c r="J158" s="27">
        <v>100</v>
      </c>
    </row>
    <row r="159" spans="1:10" ht="20.100000000000001" customHeight="1" x14ac:dyDescent="0.25">
      <c r="A159" s="26">
        <v>0.78000000000000036</v>
      </c>
      <c r="B159" s="27">
        <v>69.420000000000044</v>
      </c>
      <c r="C159" s="27">
        <v>69.517856000000037</v>
      </c>
      <c r="D159" s="27">
        <v>70.190616000000048</v>
      </c>
      <c r="E159" s="27">
        <v>71.893922000000046</v>
      </c>
      <c r="F159" s="27">
        <v>74.954980000000035</v>
      </c>
      <c r="G159" s="27">
        <v>79.572560000000038</v>
      </c>
      <c r="H159" s="27">
        <v>85.505080000000021</v>
      </c>
      <c r="I159" s="27">
        <v>92.416160000000019</v>
      </c>
      <c r="J159" s="27">
        <v>100</v>
      </c>
    </row>
    <row r="160" spans="1:10" ht="20.100000000000001" customHeight="1" x14ac:dyDescent="0.25">
      <c r="A160" s="26">
        <v>0.80000000000000038</v>
      </c>
      <c r="B160" s="27">
        <v>72.000000000000043</v>
      </c>
      <c r="C160" s="27">
        <v>72.089600000000047</v>
      </c>
      <c r="D160" s="27">
        <v>72.705600000000047</v>
      </c>
      <c r="E160" s="27">
        <v>74.265200000000036</v>
      </c>
      <c r="F160" s="27">
        <v>77.06800000000004</v>
      </c>
      <c r="G160" s="27">
        <v>81.296000000000035</v>
      </c>
      <c r="H160" s="27">
        <v>86.728000000000023</v>
      </c>
      <c r="I160" s="27">
        <v>93.056000000000012</v>
      </c>
      <c r="J160" s="27">
        <v>100</v>
      </c>
    </row>
    <row r="161" spans="1:10" ht="20.100000000000001" customHeight="1" x14ac:dyDescent="0.25">
      <c r="A161" s="26">
        <v>0.8200000000000004</v>
      </c>
      <c r="B161" s="27">
        <v>74.620000000000047</v>
      </c>
      <c r="C161" s="27">
        <v>74.701216000000045</v>
      </c>
      <c r="D161" s="27">
        <v>75.259576000000052</v>
      </c>
      <c r="E161" s="27">
        <v>76.673242000000045</v>
      </c>
      <c r="F161" s="27">
        <v>79.213780000000042</v>
      </c>
      <c r="G161" s="27">
        <v>83.046160000000029</v>
      </c>
      <c r="H161" s="27">
        <v>87.969880000000018</v>
      </c>
      <c r="I161" s="27">
        <v>93.705760000000012</v>
      </c>
      <c r="J161" s="27">
        <v>100</v>
      </c>
    </row>
    <row r="162" spans="1:10" ht="20.100000000000001" customHeight="1" x14ac:dyDescent="0.25">
      <c r="A162" s="26">
        <v>0.84000000000000041</v>
      </c>
      <c r="B162" s="27">
        <v>77.280000000000058</v>
      </c>
      <c r="C162" s="27">
        <v>77.35270400000006</v>
      </c>
      <c r="D162" s="27">
        <v>77.852544000000051</v>
      </c>
      <c r="E162" s="27">
        <v>79.118048000000059</v>
      </c>
      <c r="F162" s="27">
        <v>81.392320000000041</v>
      </c>
      <c r="G162" s="27">
        <v>84.823040000000034</v>
      </c>
      <c r="H162" s="27">
        <v>89.230720000000019</v>
      </c>
      <c r="I162" s="27">
        <v>94.365440000000021</v>
      </c>
      <c r="J162" s="27">
        <v>100</v>
      </c>
    </row>
    <row r="163" spans="1:10" ht="20.100000000000001" customHeight="1" x14ac:dyDescent="0.25">
      <c r="A163" s="26">
        <v>0.86000000000000043</v>
      </c>
      <c r="B163" s="27">
        <v>79.980000000000047</v>
      </c>
      <c r="C163" s="27">
        <v>80.044064000000049</v>
      </c>
      <c r="D163" s="27">
        <v>80.484504000000044</v>
      </c>
      <c r="E163" s="27">
        <v>81.599618000000049</v>
      </c>
      <c r="F163" s="27">
        <v>83.603620000000035</v>
      </c>
      <c r="G163" s="27">
        <v>86.626640000000037</v>
      </c>
      <c r="H163" s="27">
        <v>90.510520000000028</v>
      </c>
      <c r="I163" s="27">
        <v>95.035040000000009</v>
      </c>
      <c r="J163" s="27">
        <v>100</v>
      </c>
    </row>
    <row r="164" spans="1:10" ht="20.100000000000001" customHeight="1" x14ac:dyDescent="0.25">
      <c r="A164" s="26">
        <v>0.88000000000000045</v>
      </c>
      <c r="B164" s="27">
        <v>82.720000000000056</v>
      </c>
      <c r="C164" s="27">
        <v>82.775296000000054</v>
      </c>
      <c r="D164" s="27">
        <v>83.155456000000058</v>
      </c>
      <c r="E164" s="27">
        <v>84.117952000000045</v>
      </c>
      <c r="F164" s="27">
        <v>85.84768000000004</v>
      </c>
      <c r="G164" s="27">
        <v>88.456960000000038</v>
      </c>
      <c r="H164" s="27">
        <v>91.80928000000003</v>
      </c>
      <c r="I164" s="27">
        <v>95.714560000000006</v>
      </c>
      <c r="J164" s="27">
        <v>100</v>
      </c>
    </row>
    <row r="165" spans="1:10" ht="20.100000000000001" customHeight="1" x14ac:dyDescent="0.25">
      <c r="A165" s="26">
        <v>0.90000000000000047</v>
      </c>
      <c r="B165" s="27">
        <v>85.500000000000071</v>
      </c>
      <c r="C165" s="27">
        <v>85.546400000000077</v>
      </c>
      <c r="D165" s="27">
        <v>85.865400000000065</v>
      </c>
      <c r="E165" s="27">
        <v>86.67305000000006</v>
      </c>
      <c r="F165" s="27">
        <v>88.124500000000054</v>
      </c>
      <c r="G165" s="27">
        <v>90.31400000000005</v>
      </c>
      <c r="H165" s="27">
        <v>93.127000000000038</v>
      </c>
      <c r="I165" s="27">
        <v>96.404000000000025</v>
      </c>
      <c r="J165" s="27">
        <v>100</v>
      </c>
    </row>
    <row r="166" spans="1:10" ht="20.100000000000001" customHeight="1" x14ac:dyDescent="0.25">
      <c r="A166" s="26">
        <v>0.92000000000000048</v>
      </c>
      <c r="B166" s="27">
        <v>88.320000000000064</v>
      </c>
      <c r="C166" s="27">
        <v>88.357376000000059</v>
      </c>
      <c r="D166" s="27">
        <v>88.614336000000065</v>
      </c>
      <c r="E166" s="27">
        <v>89.264912000000052</v>
      </c>
      <c r="F166" s="27">
        <v>90.434080000000051</v>
      </c>
      <c r="G166" s="27">
        <v>92.197760000000045</v>
      </c>
      <c r="H166" s="27">
        <v>94.463680000000025</v>
      </c>
      <c r="I166" s="27">
        <v>97.103360000000009</v>
      </c>
      <c r="J166" s="27">
        <v>100</v>
      </c>
    </row>
    <row r="167" spans="1:10" ht="20.100000000000001" customHeight="1" x14ac:dyDescent="0.25">
      <c r="A167" s="26">
        <v>0.9400000000000005</v>
      </c>
      <c r="B167" s="27">
        <v>91.180000000000078</v>
      </c>
      <c r="C167" s="27">
        <v>91.208224000000072</v>
      </c>
      <c r="D167" s="27">
        <v>91.402264000000073</v>
      </c>
      <c r="E167" s="27">
        <v>91.893538000000078</v>
      </c>
      <c r="F167" s="27">
        <v>92.776420000000059</v>
      </c>
      <c r="G167" s="27">
        <v>94.108240000000052</v>
      </c>
      <c r="H167" s="27">
        <v>95.819320000000033</v>
      </c>
      <c r="I167" s="27">
        <v>97.812640000000016</v>
      </c>
      <c r="J167" s="27">
        <v>100</v>
      </c>
    </row>
    <row r="168" spans="1:10" ht="20.100000000000001" customHeight="1" x14ac:dyDescent="0.25">
      <c r="A168" s="26">
        <v>0.96000000000000052</v>
      </c>
      <c r="B168" s="27">
        <v>94.080000000000069</v>
      </c>
      <c r="C168" s="27">
        <v>94.098944000000074</v>
      </c>
      <c r="D168" s="27">
        <v>94.229184000000075</v>
      </c>
      <c r="E168" s="27">
        <v>94.558928000000066</v>
      </c>
      <c r="F168" s="27">
        <v>95.151520000000062</v>
      </c>
      <c r="G168" s="27">
        <v>96.045440000000042</v>
      </c>
      <c r="H168" s="27">
        <v>97.193920000000034</v>
      </c>
      <c r="I168" s="27">
        <v>98.531840000000017</v>
      </c>
      <c r="J168" s="27">
        <v>100</v>
      </c>
    </row>
    <row r="169" spans="1:10" ht="20.100000000000001" customHeight="1" x14ac:dyDescent="0.25">
      <c r="A169" s="26">
        <v>0.98000000000000054</v>
      </c>
      <c r="B169" s="27">
        <v>97.020000000000081</v>
      </c>
      <c r="C169" s="27">
        <v>97.029536000000078</v>
      </c>
      <c r="D169" s="27">
        <v>97.095096000000083</v>
      </c>
      <c r="E169" s="27">
        <v>97.261082000000073</v>
      </c>
      <c r="F169" s="27">
        <v>97.559380000000061</v>
      </c>
      <c r="G169" s="27">
        <v>98.009360000000058</v>
      </c>
      <c r="H169" s="27">
        <v>98.587480000000042</v>
      </c>
      <c r="I169" s="27">
        <v>99.260960000000026</v>
      </c>
      <c r="J169" s="27">
        <v>100</v>
      </c>
    </row>
    <row r="170" spans="1:10" ht="20.100000000000001" customHeight="1" x14ac:dyDescent="0.25">
      <c r="A170" s="26">
        <v>1.0000000000000004</v>
      </c>
      <c r="B170" s="27">
        <v>100.00000000000007</v>
      </c>
      <c r="C170" s="27">
        <v>100.00000000000007</v>
      </c>
      <c r="D170" s="27">
        <v>100.00000000000007</v>
      </c>
      <c r="E170" s="27">
        <v>100.00000000000007</v>
      </c>
      <c r="F170" s="27">
        <v>100.00000000000006</v>
      </c>
      <c r="G170" s="27">
        <v>100.00000000000004</v>
      </c>
      <c r="H170" s="27">
        <v>100.00000000000003</v>
      </c>
      <c r="I170" s="27">
        <v>100.00000000000001</v>
      </c>
      <c r="J170" s="27">
        <v>100</v>
      </c>
    </row>
    <row r="172" spans="1:10" ht="20.100000000000001" customHeight="1" x14ac:dyDescent="0.25">
      <c r="A172" s="312" t="s">
        <v>173</v>
      </c>
      <c r="B172" s="314" t="s">
        <v>174</v>
      </c>
      <c r="C172" s="315">
        <v>0</v>
      </c>
      <c r="D172" s="315">
        <v>0</v>
      </c>
      <c r="E172" s="315">
        <v>0</v>
      </c>
      <c r="F172" s="315">
        <v>0</v>
      </c>
      <c r="G172" s="315">
        <v>0</v>
      </c>
      <c r="H172" s="315">
        <v>0</v>
      </c>
      <c r="I172" s="315">
        <v>0</v>
      </c>
      <c r="J172" s="316">
        <v>0</v>
      </c>
    </row>
    <row r="173" spans="1:10" ht="20.100000000000001" customHeight="1" x14ac:dyDescent="0.25">
      <c r="A173" s="312">
        <v>0</v>
      </c>
      <c r="B173" s="317" t="s">
        <v>176</v>
      </c>
      <c r="C173" s="317">
        <v>0</v>
      </c>
      <c r="D173" s="317">
        <v>0</v>
      </c>
      <c r="E173" s="317">
        <v>0</v>
      </c>
      <c r="F173" s="317">
        <v>0</v>
      </c>
      <c r="G173" s="317">
        <v>0</v>
      </c>
      <c r="H173" s="317">
        <v>0</v>
      </c>
      <c r="I173" s="317">
        <v>0</v>
      </c>
      <c r="J173" s="317">
        <v>0</v>
      </c>
    </row>
    <row r="174" spans="1:10" ht="20.100000000000001" customHeight="1" x14ac:dyDescent="0.25">
      <c r="A174" s="312">
        <v>0</v>
      </c>
      <c r="B174" s="312" t="s">
        <v>175</v>
      </c>
      <c r="C174" s="312">
        <v>0</v>
      </c>
      <c r="D174" s="312">
        <v>0</v>
      </c>
      <c r="E174" s="312">
        <v>0</v>
      </c>
      <c r="F174" s="312">
        <v>0</v>
      </c>
      <c r="G174" s="312">
        <v>0</v>
      </c>
      <c r="H174" s="312">
        <v>0</v>
      </c>
      <c r="I174" s="312">
        <v>0</v>
      </c>
      <c r="J174" s="312">
        <v>0</v>
      </c>
    </row>
    <row r="175" spans="1:10" ht="20.100000000000001" customHeight="1" x14ac:dyDescent="0.25">
      <c r="A175" s="312">
        <v>0</v>
      </c>
      <c r="B175" s="35" t="s">
        <v>127</v>
      </c>
      <c r="C175" s="35" t="s">
        <v>129</v>
      </c>
      <c r="D175" s="35" t="s">
        <v>132</v>
      </c>
      <c r="E175" s="35" t="s">
        <v>134</v>
      </c>
      <c r="F175" s="35" t="s">
        <v>137</v>
      </c>
      <c r="G175" s="35" t="s">
        <v>140</v>
      </c>
      <c r="H175" s="35" t="s">
        <v>143</v>
      </c>
      <c r="I175" s="35" t="s">
        <v>146</v>
      </c>
      <c r="J175" s="35" t="s">
        <v>60</v>
      </c>
    </row>
    <row r="176" spans="1:10" ht="20.100000000000001" customHeight="1" x14ac:dyDescent="0.25">
      <c r="A176" s="26">
        <v>0</v>
      </c>
      <c r="B176" s="28">
        <v>0</v>
      </c>
      <c r="C176" s="28">
        <v>-3.2000000000000002E-3</v>
      </c>
      <c r="D176" s="28">
        <v>-2.52E-2</v>
      </c>
      <c r="E176" s="28">
        <v>-8.09E-2</v>
      </c>
      <c r="F176" s="28">
        <v>-0.18100000000000002</v>
      </c>
      <c r="G176" s="28">
        <v>-0.33200000000000002</v>
      </c>
      <c r="H176" s="28">
        <v>-0.52600000000000002</v>
      </c>
      <c r="I176" s="28">
        <v>-0.752</v>
      </c>
      <c r="J176" s="28">
        <v>-1</v>
      </c>
    </row>
    <row r="177" spans="1:10" ht="20.100000000000001" customHeight="1" x14ac:dyDescent="0.25">
      <c r="A177" s="26">
        <v>0.02</v>
      </c>
      <c r="B177" s="28">
        <v>-1.0200000000000001E-2</v>
      </c>
      <c r="C177" s="28">
        <v>-1.3367360000000002E-2</v>
      </c>
      <c r="D177" s="28">
        <v>-3.5142960000000001E-2</v>
      </c>
      <c r="E177" s="28">
        <v>-9.0274819999999992E-2</v>
      </c>
      <c r="F177" s="28">
        <v>-0.18935380000000002</v>
      </c>
      <c r="G177" s="28">
        <v>-0.3388136000000001</v>
      </c>
      <c r="H177" s="28">
        <v>-0.53083480000000005</v>
      </c>
      <c r="I177" s="28">
        <v>-0.75452960000000002</v>
      </c>
      <c r="J177" s="28">
        <v>-1</v>
      </c>
    </row>
    <row r="178" spans="1:10" ht="20.100000000000001" customHeight="1" x14ac:dyDescent="0.25">
      <c r="A178" s="26">
        <v>0.04</v>
      </c>
      <c r="B178" s="28">
        <v>-2.0799999999999999E-2</v>
      </c>
      <c r="C178" s="28">
        <v>-2.393344E-2</v>
      </c>
      <c r="D178" s="28">
        <v>-4.5475840000000003E-2</v>
      </c>
      <c r="E178" s="28">
        <v>-0.10001728</v>
      </c>
      <c r="F178" s="28">
        <v>-0.19803519999999999</v>
      </c>
      <c r="G178" s="28">
        <v>-0.34589440000000005</v>
      </c>
      <c r="H178" s="28">
        <v>-0.53585919999999998</v>
      </c>
      <c r="I178" s="28">
        <v>-0.75715840000000001</v>
      </c>
      <c r="J178" s="28">
        <v>-1</v>
      </c>
    </row>
    <row r="179" spans="1:10" ht="20.100000000000001" customHeight="1" x14ac:dyDescent="0.25">
      <c r="A179" s="26">
        <v>0.06</v>
      </c>
      <c r="B179" s="28">
        <v>-3.1800000000000002E-2</v>
      </c>
      <c r="C179" s="28">
        <v>-3.4898239999999997E-2</v>
      </c>
      <c r="D179" s="28">
        <v>-5.6198639999999994E-2</v>
      </c>
      <c r="E179" s="28">
        <v>-0.11012737999999998</v>
      </c>
      <c r="F179" s="28">
        <v>-0.20704419999999998</v>
      </c>
      <c r="G179" s="28">
        <v>-0.35324239999999996</v>
      </c>
      <c r="H179" s="28">
        <v>-0.54107320000000003</v>
      </c>
      <c r="I179" s="28">
        <v>-0.75988640000000007</v>
      </c>
      <c r="J179" s="28">
        <v>-1</v>
      </c>
    </row>
    <row r="180" spans="1:10" ht="20.100000000000001" customHeight="1" x14ac:dyDescent="0.25">
      <c r="A180" s="26">
        <v>0.08</v>
      </c>
      <c r="B180" s="28">
        <v>-4.3200000000000002E-2</v>
      </c>
      <c r="C180" s="28">
        <v>-4.6261759999999999E-2</v>
      </c>
      <c r="D180" s="28">
        <v>-6.7311360000000015E-2</v>
      </c>
      <c r="E180" s="28">
        <v>-0.12060512</v>
      </c>
      <c r="F180" s="28">
        <v>-0.21638080000000001</v>
      </c>
      <c r="G180" s="28">
        <v>-0.36085760000000006</v>
      </c>
      <c r="H180" s="28">
        <v>-0.5464768000000001</v>
      </c>
      <c r="I180" s="28">
        <v>-0.7627136000000001</v>
      </c>
      <c r="J180" s="28">
        <v>-1</v>
      </c>
    </row>
    <row r="181" spans="1:10" ht="20.100000000000001" customHeight="1" x14ac:dyDescent="0.25">
      <c r="A181" s="26">
        <v>0.1</v>
      </c>
      <c r="B181" s="28">
        <v>-5.5000000000000007E-2</v>
      </c>
      <c r="C181" s="28">
        <v>-5.8024000000000006E-2</v>
      </c>
      <c r="D181" s="28">
        <v>-7.8814000000000009E-2</v>
      </c>
      <c r="E181" s="28">
        <v>-0.13145050000000003</v>
      </c>
      <c r="F181" s="28">
        <v>-0.22604500000000002</v>
      </c>
      <c r="G181" s="28">
        <v>-0.36874000000000001</v>
      </c>
      <c r="H181" s="28">
        <v>-0.55207000000000006</v>
      </c>
      <c r="I181" s="28">
        <v>-0.7656400000000001</v>
      </c>
      <c r="J181" s="28">
        <v>-1</v>
      </c>
    </row>
    <row r="182" spans="1:10" ht="20.100000000000001" customHeight="1" x14ac:dyDescent="0.25">
      <c r="A182" s="26">
        <v>0.12000000000000001</v>
      </c>
      <c r="B182" s="28">
        <v>-6.720000000000001E-2</v>
      </c>
      <c r="C182" s="28">
        <v>-7.0184960000000005E-2</v>
      </c>
      <c r="D182" s="28">
        <v>-9.0706560000000019E-2</v>
      </c>
      <c r="E182" s="28">
        <v>-0.14266352000000002</v>
      </c>
      <c r="F182" s="28">
        <v>-0.23603680000000005</v>
      </c>
      <c r="G182" s="28">
        <v>-0.37688959999999999</v>
      </c>
      <c r="H182" s="28">
        <v>-0.55785280000000004</v>
      </c>
      <c r="I182" s="28">
        <v>-0.76866559999999995</v>
      </c>
      <c r="J182" s="28">
        <v>-1</v>
      </c>
    </row>
    <row r="183" spans="1:10" ht="20.100000000000001" customHeight="1" x14ac:dyDescent="0.25">
      <c r="A183" s="26">
        <v>0.14000000000000001</v>
      </c>
      <c r="B183" s="28">
        <v>-7.980000000000001E-2</v>
      </c>
      <c r="C183" s="28">
        <v>-8.2744640000000022E-2</v>
      </c>
      <c r="D183" s="28">
        <v>-0.10298904</v>
      </c>
      <c r="E183" s="28">
        <v>-0.15424418000000001</v>
      </c>
      <c r="F183" s="28">
        <v>-0.24635620000000003</v>
      </c>
      <c r="G183" s="28">
        <v>-0.38530640000000005</v>
      </c>
      <c r="H183" s="28">
        <v>-0.56382520000000003</v>
      </c>
      <c r="I183" s="28">
        <v>-0.77179039999999999</v>
      </c>
      <c r="J183" s="28">
        <v>-1</v>
      </c>
    </row>
    <row r="184" spans="1:10" ht="20.100000000000001" customHeight="1" x14ac:dyDescent="0.25">
      <c r="A184" s="26">
        <v>0.16</v>
      </c>
      <c r="B184" s="28">
        <v>-9.2800000000000007E-2</v>
      </c>
      <c r="C184" s="28">
        <v>-9.5703040000000017E-2</v>
      </c>
      <c r="D184" s="28">
        <v>-0.11566144000000002</v>
      </c>
      <c r="E184" s="28">
        <v>-0.16619248000000003</v>
      </c>
      <c r="F184" s="28">
        <v>-0.25700319999999999</v>
      </c>
      <c r="G184" s="28">
        <v>-0.39399040000000002</v>
      </c>
      <c r="H184" s="28">
        <v>-0.56998720000000003</v>
      </c>
      <c r="I184" s="28">
        <v>-0.77501439999999999</v>
      </c>
      <c r="J184" s="28">
        <v>-1</v>
      </c>
    </row>
    <row r="185" spans="1:10" ht="20.100000000000001" customHeight="1" x14ac:dyDescent="0.25">
      <c r="A185" s="26">
        <v>0.18</v>
      </c>
      <c r="B185" s="28">
        <v>-0.10619999999999999</v>
      </c>
      <c r="C185" s="28">
        <v>-0.10906015999999999</v>
      </c>
      <c r="D185" s="28">
        <v>-0.12872375999999999</v>
      </c>
      <c r="E185" s="28">
        <v>-0.17850842</v>
      </c>
      <c r="F185" s="28">
        <v>-0.26797779999999993</v>
      </c>
      <c r="G185" s="28">
        <v>-0.40294159999999996</v>
      </c>
      <c r="H185" s="28">
        <v>-0.57633879999999993</v>
      </c>
      <c r="I185" s="28">
        <v>-0.77833760000000007</v>
      </c>
      <c r="J185" s="28">
        <v>-1</v>
      </c>
    </row>
    <row r="186" spans="1:10" ht="20.100000000000001" customHeight="1" x14ac:dyDescent="0.25">
      <c r="A186" s="26">
        <v>0.19999999999999998</v>
      </c>
      <c r="B186" s="28">
        <v>-0.12</v>
      </c>
      <c r="C186" s="28">
        <v>-0.12281599999999999</v>
      </c>
      <c r="D186" s="28">
        <v>-0.142176</v>
      </c>
      <c r="E186" s="28">
        <v>-0.191192</v>
      </c>
      <c r="F186" s="28">
        <v>-0.27928000000000003</v>
      </c>
      <c r="G186" s="28">
        <v>-0.41216000000000008</v>
      </c>
      <c r="H186" s="28">
        <v>-0.58288000000000006</v>
      </c>
      <c r="I186" s="28">
        <v>-0.78176000000000001</v>
      </c>
      <c r="J186" s="28">
        <v>-1</v>
      </c>
    </row>
    <row r="187" spans="1:10" ht="20.100000000000001" customHeight="1" x14ac:dyDescent="0.25">
      <c r="A187" s="26">
        <v>0.21999999999999997</v>
      </c>
      <c r="B187" s="28">
        <v>-0.13419999999999999</v>
      </c>
      <c r="C187" s="28">
        <v>-0.13697055999999999</v>
      </c>
      <c r="D187" s="28">
        <v>-0.15601815999999999</v>
      </c>
      <c r="E187" s="28">
        <v>-0.20424321999999998</v>
      </c>
      <c r="F187" s="28">
        <v>-0.2909098</v>
      </c>
      <c r="G187" s="28">
        <v>-0.42164559999999995</v>
      </c>
      <c r="H187" s="28">
        <v>-0.58961079999999999</v>
      </c>
      <c r="I187" s="28">
        <v>-0.78528160000000002</v>
      </c>
      <c r="J187" s="28">
        <v>-1</v>
      </c>
    </row>
    <row r="188" spans="1:10" ht="20.100000000000001" customHeight="1" x14ac:dyDescent="0.25">
      <c r="A188" s="26">
        <v>0.23999999999999996</v>
      </c>
      <c r="B188" s="28">
        <v>-0.14879999999999999</v>
      </c>
      <c r="C188" s="28">
        <v>-0.15152383999999999</v>
      </c>
      <c r="D188" s="28">
        <v>-0.17025024</v>
      </c>
      <c r="E188" s="28">
        <v>-0.21766207999999998</v>
      </c>
      <c r="F188" s="28">
        <v>-0.3028672</v>
      </c>
      <c r="G188" s="28">
        <v>-0.43139840000000007</v>
      </c>
      <c r="H188" s="28">
        <v>-0.59653120000000004</v>
      </c>
      <c r="I188" s="28">
        <v>-0.7889024</v>
      </c>
      <c r="J188" s="28">
        <v>-1</v>
      </c>
    </row>
    <row r="189" spans="1:10" ht="20.100000000000001" customHeight="1" x14ac:dyDescent="0.25">
      <c r="A189" s="26">
        <v>0.25999999999999995</v>
      </c>
      <c r="B189" s="28">
        <v>-0.1638</v>
      </c>
      <c r="C189" s="28">
        <v>-0.16647583999999999</v>
      </c>
      <c r="D189" s="28">
        <v>-0.18487223999999997</v>
      </c>
      <c r="E189" s="28">
        <v>-0.23144857999999999</v>
      </c>
      <c r="F189" s="28">
        <v>-0.31515219999999999</v>
      </c>
      <c r="G189" s="28">
        <v>-0.44141840000000004</v>
      </c>
      <c r="H189" s="28">
        <v>-0.60364119999999999</v>
      </c>
      <c r="I189" s="28">
        <v>-0.79262240000000006</v>
      </c>
      <c r="J189" s="28">
        <v>-1</v>
      </c>
    </row>
    <row r="190" spans="1:10" ht="20.100000000000001" customHeight="1" x14ac:dyDescent="0.25">
      <c r="A190" s="26">
        <v>0.27999999999999997</v>
      </c>
      <c r="B190" s="28">
        <v>-0.17919999999999997</v>
      </c>
      <c r="C190" s="28">
        <v>-0.18182655999999997</v>
      </c>
      <c r="D190" s="28">
        <v>-0.19988415999999998</v>
      </c>
      <c r="E190" s="28">
        <v>-0.24560271999999997</v>
      </c>
      <c r="F190" s="28">
        <v>-0.32776479999999997</v>
      </c>
      <c r="G190" s="28">
        <v>-0.45170559999999993</v>
      </c>
      <c r="H190" s="28">
        <v>-0.61094080000000006</v>
      </c>
      <c r="I190" s="28">
        <v>-0.79644159999999997</v>
      </c>
      <c r="J190" s="28">
        <v>-1</v>
      </c>
    </row>
    <row r="191" spans="1:10" ht="20.100000000000001" customHeight="1" x14ac:dyDescent="0.25">
      <c r="A191" s="26">
        <v>0.3</v>
      </c>
      <c r="B191" s="28">
        <v>-0.19500000000000001</v>
      </c>
      <c r="C191" s="28">
        <v>-0.197576</v>
      </c>
      <c r="D191" s="28">
        <v>-0.21528600000000001</v>
      </c>
      <c r="E191" s="28">
        <v>-0.26012450000000004</v>
      </c>
      <c r="F191" s="28">
        <v>-0.34070500000000004</v>
      </c>
      <c r="G191" s="28">
        <v>-0.46226</v>
      </c>
      <c r="H191" s="28">
        <v>-0.61843000000000004</v>
      </c>
      <c r="I191" s="28">
        <v>-0.80035999999999996</v>
      </c>
      <c r="J191" s="28">
        <v>-1</v>
      </c>
    </row>
    <row r="192" spans="1:10" ht="20.100000000000001" customHeight="1" x14ac:dyDescent="0.25">
      <c r="A192" s="26">
        <v>0.32</v>
      </c>
      <c r="B192" s="28">
        <v>-0.2112</v>
      </c>
      <c r="C192" s="28">
        <v>-0.21372416000000002</v>
      </c>
      <c r="D192" s="28">
        <v>-0.23107776000000002</v>
      </c>
      <c r="E192" s="28">
        <v>-0.27501392000000002</v>
      </c>
      <c r="F192" s="28">
        <v>-0.35397280000000003</v>
      </c>
      <c r="G192" s="28">
        <v>-0.47308159999999999</v>
      </c>
      <c r="H192" s="28">
        <v>-0.62610879999999991</v>
      </c>
      <c r="I192" s="28">
        <v>-0.80437760000000003</v>
      </c>
      <c r="J192" s="28">
        <v>-1</v>
      </c>
    </row>
    <row r="193" spans="1:10" ht="20.100000000000001" customHeight="1" x14ac:dyDescent="0.25">
      <c r="A193" s="26">
        <v>0.34</v>
      </c>
      <c r="B193" s="28">
        <v>-0.22780000000000006</v>
      </c>
      <c r="C193" s="28">
        <v>-0.23027104000000004</v>
      </c>
      <c r="D193" s="28">
        <v>-0.24725944000000005</v>
      </c>
      <c r="E193" s="28">
        <v>-0.29027098000000001</v>
      </c>
      <c r="F193" s="28">
        <v>-0.36756820000000007</v>
      </c>
      <c r="G193" s="28">
        <v>-0.48417040000000006</v>
      </c>
      <c r="H193" s="28">
        <v>-0.63397720000000002</v>
      </c>
      <c r="I193" s="28">
        <v>-0.80849440000000017</v>
      </c>
      <c r="J193" s="28">
        <v>-1</v>
      </c>
    </row>
    <row r="194" spans="1:10" ht="20.100000000000001" customHeight="1" x14ac:dyDescent="0.25">
      <c r="A194" s="26">
        <v>0.36000000000000004</v>
      </c>
      <c r="B194" s="28">
        <v>-0.24480000000000002</v>
      </c>
      <c r="C194" s="28">
        <v>-0.24721664000000002</v>
      </c>
      <c r="D194" s="28">
        <v>-0.26383104000000002</v>
      </c>
      <c r="E194" s="28">
        <v>-0.30589568</v>
      </c>
      <c r="F194" s="28">
        <v>-0.38149119999999997</v>
      </c>
      <c r="G194" s="28">
        <v>-0.49552639999999998</v>
      </c>
      <c r="H194" s="28">
        <v>-0.64203520000000003</v>
      </c>
      <c r="I194" s="28">
        <v>-0.81271039999999994</v>
      </c>
      <c r="J194" s="28">
        <v>-1</v>
      </c>
    </row>
    <row r="195" spans="1:10" ht="20.100000000000001" customHeight="1" x14ac:dyDescent="0.25">
      <c r="A195" s="26">
        <v>0.38000000000000006</v>
      </c>
      <c r="B195" s="28">
        <v>-0.26220000000000004</v>
      </c>
      <c r="C195" s="28">
        <v>-0.26456096000000007</v>
      </c>
      <c r="D195" s="28">
        <v>-0.28079256000000002</v>
      </c>
      <c r="E195" s="28">
        <v>-0.32188802000000005</v>
      </c>
      <c r="F195" s="28">
        <v>-0.39574180000000003</v>
      </c>
      <c r="G195" s="28">
        <v>-0.50714960000000009</v>
      </c>
      <c r="H195" s="28">
        <v>-0.65028279999999994</v>
      </c>
      <c r="I195" s="28">
        <v>-0.81702560000000002</v>
      </c>
      <c r="J195" s="28">
        <v>-1</v>
      </c>
    </row>
    <row r="196" spans="1:10" ht="20.100000000000001" customHeight="1" x14ac:dyDescent="0.25">
      <c r="A196" s="26">
        <v>0.40000000000000008</v>
      </c>
      <c r="B196" s="28">
        <v>-0.28000000000000008</v>
      </c>
      <c r="C196" s="28">
        <v>-0.28230400000000005</v>
      </c>
      <c r="D196" s="28">
        <v>-0.29814400000000008</v>
      </c>
      <c r="E196" s="28">
        <v>-0.3382480000000001</v>
      </c>
      <c r="F196" s="28">
        <v>-0.41032000000000013</v>
      </c>
      <c r="G196" s="28">
        <v>-0.51904000000000006</v>
      </c>
      <c r="H196" s="28">
        <v>-0.65872000000000019</v>
      </c>
      <c r="I196" s="28">
        <v>-0.82144000000000006</v>
      </c>
      <c r="J196" s="28">
        <v>-1</v>
      </c>
    </row>
    <row r="197" spans="1:10" ht="20.100000000000001" customHeight="1" x14ac:dyDescent="0.25">
      <c r="A197" s="26">
        <v>0.4200000000000001</v>
      </c>
      <c r="B197" s="28">
        <v>-0.29820000000000008</v>
      </c>
      <c r="C197" s="28">
        <v>-0.30044576000000006</v>
      </c>
      <c r="D197" s="28">
        <v>-0.31588536000000006</v>
      </c>
      <c r="E197" s="28">
        <v>-0.3549756200000001</v>
      </c>
      <c r="F197" s="28">
        <v>-0.42522580000000004</v>
      </c>
      <c r="G197" s="28">
        <v>-0.53119760000000016</v>
      </c>
      <c r="H197" s="28">
        <v>-0.66734680000000002</v>
      </c>
      <c r="I197" s="28">
        <v>-0.82595359999999995</v>
      </c>
      <c r="J197" s="28">
        <v>-1</v>
      </c>
    </row>
    <row r="198" spans="1:10" ht="20.100000000000001" customHeight="1" x14ac:dyDescent="0.25">
      <c r="A198" s="26">
        <v>0.44000000000000011</v>
      </c>
      <c r="B198" s="28">
        <v>-0.31680000000000008</v>
      </c>
      <c r="C198" s="28">
        <v>-0.31898624000000003</v>
      </c>
      <c r="D198" s="28">
        <v>-0.33401664000000003</v>
      </c>
      <c r="E198" s="28">
        <v>-0.37207088000000005</v>
      </c>
      <c r="F198" s="28">
        <v>-0.44045920000000011</v>
      </c>
      <c r="G198" s="28">
        <v>-0.54362240000000006</v>
      </c>
      <c r="H198" s="28">
        <v>-0.67616319999999996</v>
      </c>
      <c r="I198" s="28">
        <v>-0.83056640000000004</v>
      </c>
      <c r="J198" s="28">
        <v>-1</v>
      </c>
    </row>
    <row r="199" spans="1:10" ht="20.100000000000001" customHeight="1" x14ac:dyDescent="0.25">
      <c r="A199" s="26">
        <v>0.46000000000000013</v>
      </c>
      <c r="B199" s="28">
        <v>-0.3358000000000001</v>
      </c>
      <c r="C199" s="28">
        <v>-0.33792544000000013</v>
      </c>
      <c r="D199" s="28">
        <v>-0.3525378400000001</v>
      </c>
      <c r="E199" s="28">
        <v>-0.38953378000000016</v>
      </c>
      <c r="F199" s="28">
        <v>-0.4560202000000001</v>
      </c>
      <c r="G199" s="28">
        <v>-0.5563144000000001</v>
      </c>
      <c r="H199" s="28">
        <v>-0.68516920000000003</v>
      </c>
      <c r="I199" s="28">
        <v>-0.83527840000000009</v>
      </c>
      <c r="J199" s="28">
        <v>-1</v>
      </c>
    </row>
    <row r="200" spans="1:10" ht="20.100000000000001" customHeight="1" x14ac:dyDescent="0.25">
      <c r="A200" s="26">
        <v>0.48000000000000015</v>
      </c>
      <c r="B200" s="28">
        <v>-0.35520000000000013</v>
      </c>
      <c r="C200" s="28">
        <v>-0.35726336000000009</v>
      </c>
      <c r="D200" s="28">
        <v>-0.37144896000000011</v>
      </c>
      <c r="E200" s="28">
        <v>-0.40736432000000006</v>
      </c>
      <c r="F200" s="28">
        <v>-0.47190880000000007</v>
      </c>
      <c r="G200" s="28">
        <v>-0.56927360000000005</v>
      </c>
      <c r="H200" s="28">
        <v>-0.69436480000000023</v>
      </c>
      <c r="I200" s="28">
        <v>-0.84008959999999999</v>
      </c>
      <c r="J200" s="28">
        <v>-1</v>
      </c>
    </row>
    <row r="201" spans="1:10" ht="20.100000000000001" customHeight="1" x14ac:dyDescent="0.25">
      <c r="A201" s="26">
        <v>0.50000000000000011</v>
      </c>
      <c r="B201" s="28">
        <v>-0.37500000000000017</v>
      </c>
      <c r="C201" s="28">
        <v>-0.37700000000000017</v>
      </c>
      <c r="D201" s="28">
        <v>-0.39075000000000015</v>
      </c>
      <c r="E201" s="28">
        <v>-0.42556250000000012</v>
      </c>
      <c r="F201" s="28">
        <v>-0.48812500000000014</v>
      </c>
      <c r="G201" s="28">
        <v>-0.58250000000000013</v>
      </c>
      <c r="H201" s="28">
        <v>-0.70374999999999999</v>
      </c>
      <c r="I201" s="28">
        <v>-0.84499999999999997</v>
      </c>
      <c r="J201" s="28">
        <v>-1</v>
      </c>
    </row>
    <row r="202" spans="1:10" ht="20.100000000000001" customHeight="1" x14ac:dyDescent="0.25">
      <c r="A202" s="26">
        <v>0.52000000000000013</v>
      </c>
      <c r="B202" s="28">
        <v>-0.39520000000000011</v>
      </c>
      <c r="C202" s="28">
        <v>-0.3971353600000001</v>
      </c>
      <c r="D202" s="28">
        <v>-0.41044096000000008</v>
      </c>
      <c r="E202" s="28">
        <v>-0.44412832000000008</v>
      </c>
      <c r="F202" s="28">
        <v>-0.50466880000000014</v>
      </c>
      <c r="G202" s="28">
        <v>-0.59599360000000001</v>
      </c>
      <c r="H202" s="28">
        <v>-0.71332480000000009</v>
      </c>
      <c r="I202" s="28">
        <v>-0.85000960000000003</v>
      </c>
      <c r="J202" s="28">
        <v>-1</v>
      </c>
    </row>
    <row r="203" spans="1:10" ht="20.100000000000001" customHeight="1" x14ac:dyDescent="0.25">
      <c r="A203" s="26">
        <v>0.54000000000000015</v>
      </c>
      <c r="B203" s="28">
        <v>-0.41580000000000017</v>
      </c>
      <c r="C203" s="28">
        <v>-0.41766944000000017</v>
      </c>
      <c r="D203" s="28">
        <v>-0.43052184000000016</v>
      </c>
      <c r="E203" s="28">
        <v>-0.46306178000000014</v>
      </c>
      <c r="F203" s="28">
        <v>-0.52154020000000012</v>
      </c>
      <c r="G203" s="28">
        <v>-0.60975440000000014</v>
      </c>
      <c r="H203" s="28">
        <v>-0.72308919999999999</v>
      </c>
      <c r="I203" s="28">
        <v>-0.85511840000000006</v>
      </c>
      <c r="J203" s="28">
        <v>-1</v>
      </c>
    </row>
    <row r="204" spans="1:10" ht="20.100000000000001" customHeight="1" x14ac:dyDescent="0.25">
      <c r="A204" s="26">
        <v>0.56000000000000016</v>
      </c>
      <c r="B204" s="28">
        <v>-0.43680000000000019</v>
      </c>
      <c r="C204" s="28">
        <v>-0.43860224000000025</v>
      </c>
      <c r="D204" s="28">
        <v>-0.45099264000000017</v>
      </c>
      <c r="E204" s="28">
        <v>-0.48236288000000016</v>
      </c>
      <c r="F204" s="28">
        <v>-0.5387392000000002</v>
      </c>
      <c r="G204" s="28">
        <v>-0.62378240000000018</v>
      </c>
      <c r="H204" s="28">
        <v>-0.73304320000000023</v>
      </c>
      <c r="I204" s="28">
        <v>-0.86032640000000005</v>
      </c>
      <c r="J204" s="28">
        <v>-1</v>
      </c>
    </row>
    <row r="205" spans="1:10" ht="20.100000000000001" customHeight="1" x14ac:dyDescent="0.25">
      <c r="A205" s="26">
        <v>0.58000000000000018</v>
      </c>
      <c r="B205" s="28">
        <v>-0.45820000000000016</v>
      </c>
      <c r="C205" s="28">
        <v>-0.45993376000000014</v>
      </c>
      <c r="D205" s="28">
        <v>-0.47185336000000011</v>
      </c>
      <c r="E205" s="28">
        <v>-0.50203162000000012</v>
      </c>
      <c r="F205" s="28">
        <v>-0.55626580000000014</v>
      </c>
      <c r="G205" s="28">
        <v>-0.63807760000000013</v>
      </c>
      <c r="H205" s="28">
        <v>-0.74318680000000004</v>
      </c>
      <c r="I205" s="28">
        <v>-0.8656336</v>
      </c>
      <c r="J205" s="28">
        <v>-1</v>
      </c>
    </row>
    <row r="206" spans="1:10" ht="20.100000000000001" customHeight="1" x14ac:dyDescent="0.25">
      <c r="A206" s="26">
        <v>0.6000000000000002</v>
      </c>
      <c r="B206" s="28">
        <v>-0.4800000000000002</v>
      </c>
      <c r="C206" s="28">
        <v>-0.48166400000000026</v>
      </c>
      <c r="D206" s="28">
        <v>-0.49310400000000021</v>
      </c>
      <c r="E206" s="28">
        <v>-0.5220680000000002</v>
      </c>
      <c r="F206" s="28">
        <v>-0.57412000000000019</v>
      </c>
      <c r="G206" s="28">
        <v>-0.65264000000000011</v>
      </c>
      <c r="H206" s="28">
        <v>-0.75352000000000008</v>
      </c>
      <c r="I206" s="28">
        <v>-0.87104000000000015</v>
      </c>
      <c r="J206" s="28">
        <v>-1</v>
      </c>
    </row>
    <row r="207" spans="1:10" ht="20.100000000000001" customHeight="1" x14ac:dyDescent="0.25">
      <c r="A207" s="26">
        <v>0.62000000000000022</v>
      </c>
      <c r="B207" s="28">
        <v>-0.5022000000000002</v>
      </c>
      <c r="C207" s="28">
        <v>-0.50379296000000018</v>
      </c>
      <c r="D207" s="28">
        <v>-0.51474456000000013</v>
      </c>
      <c r="E207" s="28">
        <v>-0.54247202000000017</v>
      </c>
      <c r="F207" s="28">
        <v>-0.59230180000000021</v>
      </c>
      <c r="G207" s="28">
        <v>-0.66746960000000011</v>
      </c>
      <c r="H207" s="28">
        <v>-0.76404280000000013</v>
      </c>
      <c r="I207" s="28">
        <v>-0.87654560000000004</v>
      </c>
      <c r="J207" s="28">
        <v>-1</v>
      </c>
    </row>
    <row r="208" spans="1:10" ht="20.100000000000001" customHeight="1" x14ac:dyDescent="0.25">
      <c r="A208" s="26">
        <v>0.64000000000000024</v>
      </c>
      <c r="B208" s="28">
        <v>-0.52480000000000027</v>
      </c>
      <c r="C208" s="28">
        <v>-0.52632064000000023</v>
      </c>
      <c r="D208" s="28">
        <v>-0.53677504000000031</v>
      </c>
      <c r="E208" s="28">
        <v>-0.56324368000000025</v>
      </c>
      <c r="F208" s="28">
        <v>-0.61081120000000022</v>
      </c>
      <c r="G208" s="28">
        <v>-0.68256640000000024</v>
      </c>
      <c r="H208" s="28">
        <v>-0.7747552000000002</v>
      </c>
      <c r="I208" s="28">
        <v>-0.88215040000000011</v>
      </c>
      <c r="J208" s="28">
        <v>-1</v>
      </c>
    </row>
    <row r="209" spans="1:10" ht="20.100000000000001" customHeight="1" x14ac:dyDescent="0.25">
      <c r="A209" s="26">
        <v>0.66000000000000025</v>
      </c>
      <c r="B209" s="28">
        <v>-0.54780000000000029</v>
      </c>
      <c r="C209" s="28">
        <v>-0.54924704000000024</v>
      </c>
      <c r="D209" s="28">
        <v>-0.55919544000000032</v>
      </c>
      <c r="E209" s="28">
        <v>-0.58438298000000022</v>
      </c>
      <c r="F209" s="28">
        <v>-0.62964820000000021</v>
      </c>
      <c r="G209" s="28">
        <v>-0.69793040000000017</v>
      </c>
      <c r="H209" s="28">
        <v>-0.78565720000000017</v>
      </c>
      <c r="I209" s="28">
        <v>-0.88785440000000004</v>
      </c>
      <c r="J209" s="28">
        <v>-1</v>
      </c>
    </row>
    <row r="210" spans="1:10" ht="20.100000000000001" customHeight="1" x14ac:dyDescent="0.25">
      <c r="A210" s="26">
        <v>0.68000000000000027</v>
      </c>
      <c r="B210" s="28">
        <v>-0.57120000000000037</v>
      </c>
      <c r="C210" s="28">
        <v>-0.57257216000000044</v>
      </c>
      <c r="D210" s="28">
        <v>-0.58200576000000037</v>
      </c>
      <c r="E210" s="28">
        <v>-0.6058899200000003</v>
      </c>
      <c r="F210" s="28">
        <v>-0.6488128000000003</v>
      </c>
      <c r="G210" s="28">
        <v>-0.71356160000000035</v>
      </c>
      <c r="H210" s="28">
        <v>-0.79674880000000015</v>
      </c>
      <c r="I210" s="28">
        <v>-0.89365760000000027</v>
      </c>
      <c r="J210" s="28">
        <v>-1</v>
      </c>
    </row>
    <row r="211" spans="1:10" ht="20.100000000000001" customHeight="1" x14ac:dyDescent="0.25">
      <c r="A211" s="26">
        <v>0.70000000000000029</v>
      </c>
      <c r="B211" s="28">
        <v>-0.59500000000000031</v>
      </c>
      <c r="C211" s="28">
        <v>-0.59629600000000027</v>
      </c>
      <c r="D211" s="28">
        <v>-0.60520600000000035</v>
      </c>
      <c r="E211" s="28">
        <v>-0.62776450000000028</v>
      </c>
      <c r="F211" s="28">
        <v>-0.66830500000000026</v>
      </c>
      <c r="G211" s="28">
        <v>-0.72946000000000022</v>
      </c>
      <c r="H211" s="28">
        <v>-0.80803000000000014</v>
      </c>
      <c r="I211" s="28">
        <v>-0.89956000000000014</v>
      </c>
      <c r="J211" s="28">
        <v>-1</v>
      </c>
    </row>
    <row r="212" spans="1:10" ht="20.100000000000001" customHeight="1" x14ac:dyDescent="0.25">
      <c r="A212" s="26">
        <v>0.72000000000000031</v>
      </c>
      <c r="B212" s="28">
        <v>-0.61920000000000042</v>
      </c>
      <c r="C212" s="28">
        <v>-0.62041856000000051</v>
      </c>
      <c r="D212" s="28">
        <v>-0.62879616000000038</v>
      </c>
      <c r="E212" s="28">
        <v>-0.65000672000000037</v>
      </c>
      <c r="F212" s="28">
        <v>-0.68812480000000031</v>
      </c>
      <c r="G212" s="28">
        <v>-0.74562560000000033</v>
      </c>
      <c r="H212" s="28">
        <v>-0.81950080000000014</v>
      </c>
      <c r="I212" s="28">
        <v>-0.90556160000000008</v>
      </c>
      <c r="J212" s="28">
        <v>-1</v>
      </c>
    </row>
    <row r="213" spans="1:10" ht="20.100000000000001" customHeight="1" x14ac:dyDescent="0.25">
      <c r="A213" s="26">
        <v>0.74000000000000032</v>
      </c>
      <c r="B213" s="28">
        <v>-0.64380000000000037</v>
      </c>
      <c r="C213" s="28">
        <v>-0.64493984000000038</v>
      </c>
      <c r="D213" s="28">
        <v>-0.65277624000000034</v>
      </c>
      <c r="E213" s="28">
        <v>-0.67261658000000035</v>
      </c>
      <c r="F213" s="28">
        <v>-0.70827220000000035</v>
      </c>
      <c r="G213" s="28">
        <v>-0.76205840000000025</v>
      </c>
      <c r="H213" s="28">
        <v>-0.83116120000000027</v>
      </c>
      <c r="I213" s="28">
        <v>-0.91166240000000021</v>
      </c>
      <c r="J213" s="28">
        <v>-1</v>
      </c>
    </row>
    <row r="214" spans="1:10" ht="20.100000000000001" customHeight="1" x14ac:dyDescent="0.25">
      <c r="A214" s="26">
        <v>0.76000000000000034</v>
      </c>
      <c r="B214" s="28">
        <v>-0.66880000000000051</v>
      </c>
      <c r="C214" s="28">
        <v>-0.66985984000000054</v>
      </c>
      <c r="D214" s="28">
        <v>-0.67714624000000057</v>
      </c>
      <c r="E214" s="28">
        <v>-0.69559408000000045</v>
      </c>
      <c r="F214" s="28">
        <v>-0.72874720000000037</v>
      </c>
      <c r="G214" s="28">
        <v>-0.77875840000000041</v>
      </c>
      <c r="H214" s="28">
        <v>-0.84301120000000029</v>
      </c>
      <c r="I214" s="28">
        <v>-0.91786240000000019</v>
      </c>
      <c r="J214" s="28">
        <v>-1</v>
      </c>
    </row>
    <row r="215" spans="1:10" ht="20.100000000000001" customHeight="1" x14ac:dyDescent="0.25">
      <c r="A215" s="26">
        <v>0.78000000000000036</v>
      </c>
      <c r="B215" s="28">
        <v>-0.69420000000000048</v>
      </c>
      <c r="C215" s="28">
        <v>-0.69517856000000033</v>
      </c>
      <c r="D215" s="28">
        <v>-0.7019061600000005</v>
      </c>
      <c r="E215" s="28">
        <v>-0.71893922000000043</v>
      </c>
      <c r="F215" s="28">
        <v>-0.74954980000000038</v>
      </c>
      <c r="G215" s="28">
        <v>-0.79572560000000037</v>
      </c>
      <c r="H215" s="28">
        <v>-0.85505080000000022</v>
      </c>
      <c r="I215" s="28">
        <v>-0.92416160000000014</v>
      </c>
      <c r="J215" s="28">
        <v>-1</v>
      </c>
    </row>
    <row r="216" spans="1:10" ht="20.100000000000001" customHeight="1" x14ac:dyDescent="0.25">
      <c r="A216" s="26">
        <v>0.80000000000000038</v>
      </c>
      <c r="B216" s="28">
        <v>-0.72000000000000042</v>
      </c>
      <c r="C216" s="28">
        <v>-0.72089600000000043</v>
      </c>
      <c r="D216" s="28">
        <v>-0.72705600000000048</v>
      </c>
      <c r="E216" s="28">
        <v>-0.74265200000000031</v>
      </c>
      <c r="F216" s="28">
        <v>-0.77068000000000036</v>
      </c>
      <c r="G216" s="28">
        <v>-0.81296000000000035</v>
      </c>
      <c r="H216" s="28">
        <v>-0.86728000000000027</v>
      </c>
      <c r="I216" s="28">
        <v>-0.93056000000000016</v>
      </c>
      <c r="J216" s="28">
        <v>-1</v>
      </c>
    </row>
    <row r="217" spans="1:10" ht="20.100000000000001" customHeight="1" x14ac:dyDescent="0.25">
      <c r="A217" s="26">
        <v>0.8200000000000004</v>
      </c>
      <c r="B217" s="28">
        <v>-0.74620000000000042</v>
      </c>
      <c r="C217" s="28">
        <v>-0.74701216000000048</v>
      </c>
      <c r="D217" s="28">
        <v>-0.7525957600000005</v>
      </c>
      <c r="E217" s="28">
        <v>-0.76673242000000041</v>
      </c>
      <c r="F217" s="28">
        <v>-0.79213780000000045</v>
      </c>
      <c r="G217" s="28">
        <v>-0.83046160000000024</v>
      </c>
      <c r="H217" s="28">
        <v>-0.87969880000000023</v>
      </c>
      <c r="I217" s="28">
        <v>-0.93705760000000016</v>
      </c>
      <c r="J217" s="28">
        <v>-1</v>
      </c>
    </row>
    <row r="218" spans="1:10" ht="20.100000000000001" customHeight="1" x14ac:dyDescent="0.25">
      <c r="A218" s="26">
        <v>0.84000000000000041</v>
      </c>
      <c r="B218" s="28">
        <v>-0.7728000000000006</v>
      </c>
      <c r="C218" s="28">
        <v>-0.77352704000000061</v>
      </c>
      <c r="D218" s="28">
        <v>-0.77852544000000057</v>
      </c>
      <c r="E218" s="28">
        <v>-0.79118048000000063</v>
      </c>
      <c r="F218" s="28">
        <v>-0.8139232000000004</v>
      </c>
      <c r="G218" s="28">
        <v>-0.84823040000000038</v>
      </c>
      <c r="H218" s="28">
        <v>-0.89230720000000019</v>
      </c>
      <c r="I218" s="28">
        <v>-0.94365440000000023</v>
      </c>
      <c r="J218" s="28">
        <v>-1</v>
      </c>
    </row>
    <row r="219" spans="1:10" ht="20.100000000000001" customHeight="1" x14ac:dyDescent="0.25">
      <c r="A219" s="26">
        <v>0.86000000000000043</v>
      </c>
      <c r="B219" s="28">
        <v>-0.79980000000000051</v>
      </c>
      <c r="C219" s="28">
        <v>-0.80044064000000048</v>
      </c>
      <c r="D219" s="28">
        <v>-0.80484504000000046</v>
      </c>
      <c r="E219" s="28">
        <v>-0.81599618000000051</v>
      </c>
      <c r="F219" s="28">
        <v>-0.83603620000000034</v>
      </c>
      <c r="G219" s="28">
        <v>-0.86626640000000033</v>
      </c>
      <c r="H219" s="28">
        <v>-0.90510520000000028</v>
      </c>
      <c r="I219" s="28">
        <v>-0.95035040000000004</v>
      </c>
      <c r="J219" s="28">
        <v>-1</v>
      </c>
    </row>
    <row r="220" spans="1:10" ht="20.100000000000001" customHeight="1" x14ac:dyDescent="0.25">
      <c r="A220" s="26">
        <v>0.88000000000000045</v>
      </c>
      <c r="B220" s="28">
        <v>-0.8272000000000006</v>
      </c>
      <c r="C220" s="28">
        <v>-0.82775296000000054</v>
      </c>
      <c r="D220" s="28">
        <v>-0.83155456000000061</v>
      </c>
      <c r="E220" s="28">
        <v>-0.8411795200000004</v>
      </c>
      <c r="F220" s="28">
        <v>-0.85847680000000037</v>
      </c>
      <c r="G220" s="28">
        <v>-0.8845696000000004</v>
      </c>
      <c r="H220" s="28">
        <v>-0.91809280000000026</v>
      </c>
      <c r="I220" s="28">
        <v>-0.95714560000000004</v>
      </c>
      <c r="J220" s="28">
        <v>-1</v>
      </c>
    </row>
    <row r="221" spans="1:10" ht="20.100000000000001" customHeight="1" x14ac:dyDescent="0.25">
      <c r="A221" s="26">
        <v>0.90000000000000047</v>
      </c>
      <c r="B221" s="28">
        <v>-0.85500000000000076</v>
      </c>
      <c r="C221" s="28">
        <v>-0.85546400000000078</v>
      </c>
      <c r="D221" s="28">
        <v>-0.85865400000000069</v>
      </c>
      <c r="E221" s="28">
        <v>-0.86673050000000063</v>
      </c>
      <c r="F221" s="28">
        <v>-0.8812450000000005</v>
      </c>
      <c r="G221" s="28">
        <v>-0.9031400000000005</v>
      </c>
      <c r="H221" s="28">
        <v>-0.93127000000000038</v>
      </c>
      <c r="I221" s="28">
        <v>-0.96404000000000023</v>
      </c>
      <c r="J221" s="28">
        <v>-1</v>
      </c>
    </row>
    <row r="222" spans="1:10" ht="20.100000000000001" customHeight="1" x14ac:dyDescent="0.25">
      <c r="A222" s="26">
        <v>0.92000000000000048</v>
      </c>
      <c r="B222" s="28">
        <v>-0.88320000000000065</v>
      </c>
      <c r="C222" s="28">
        <v>-0.88357376000000054</v>
      </c>
      <c r="D222" s="28">
        <v>-0.8861433600000006</v>
      </c>
      <c r="E222" s="28">
        <v>-0.89264912000000052</v>
      </c>
      <c r="F222" s="28">
        <v>-0.9043408000000005</v>
      </c>
      <c r="G222" s="28">
        <v>-0.9219776000000004</v>
      </c>
      <c r="H222" s="28">
        <v>-0.94463680000000028</v>
      </c>
      <c r="I222" s="28">
        <v>-0.97103360000000005</v>
      </c>
      <c r="J222" s="28">
        <v>-1</v>
      </c>
    </row>
    <row r="223" spans="1:10" ht="20.100000000000001" customHeight="1" x14ac:dyDescent="0.25">
      <c r="A223" s="26">
        <v>0.9400000000000005</v>
      </c>
      <c r="B223" s="28">
        <v>-0.91180000000000083</v>
      </c>
      <c r="C223" s="28">
        <v>-0.91208224000000071</v>
      </c>
      <c r="D223" s="28">
        <v>-0.91402264000000077</v>
      </c>
      <c r="E223" s="28">
        <v>-0.91893538000000075</v>
      </c>
      <c r="F223" s="28">
        <v>-0.92776420000000059</v>
      </c>
      <c r="G223" s="28">
        <v>-0.94108240000000054</v>
      </c>
      <c r="H223" s="28">
        <v>-0.9581932000000003</v>
      </c>
      <c r="I223" s="28">
        <v>-0.97812640000000017</v>
      </c>
      <c r="J223" s="28">
        <v>-1</v>
      </c>
    </row>
    <row r="224" spans="1:10" ht="20.100000000000001" customHeight="1" x14ac:dyDescent="0.25">
      <c r="A224" s="26">
        <v>0.96000000000000052</v>
      </c>
      <c r="B224" s="28">
        <v>-0.94080000000000075</v>
      </c>
      <c r="C224" s="28">
        <v>-0.94098944000000073</v>
      </c>
      <c r="D224" s="28">
        <v>-0.94229184000000077</v>
      </c>
      <c r="E224" s="28">
        <v>-0.94558928000000064</v>
      </c>
      <c r="F224" s="28">
        <v>-0.95151520000000067</v>
      </c>
      <c r="G224" s="28">
        <v>-0.96045440000000037</v>
      </c>
      <c r="H224" s="28">
        <v>-0.97193920000000034</v>
      </c>
      <c r="I224" s="28">
        <v>-0.98531840000000015</v>
      </c>
      <c r="J224" s="28">
        <v>-1</v>
      </c>
    </row>
    <row r="225" spans="1:10" ht="20.100000000000001" customHeight="1" x14ac:dyDescent="0.25">
      <c r="A225" s="26">
        <v>0.98000000000000054</v>
      </c>
      <c r="B225" s="28">
        <v>-0.97020000000000084</v>
      </c>
      <c r="C225" s="28">
        <v>-0.97029536000000083</v>
      </c>
      <c r="D225" s="28">
        <v>-0.97095096000000081</v>
      </c>
      <c r="E225" s="28">
        <v>-0.97261082000000076</v>
      </c>
      <c r="F225" s="28">
        <v>-0.97559380000000062</v>
      </c>
      <c r="G225" s="28">
        <v>-0.98009360000000056</v>
      </c>
      <c r="H225" s="28">
        <v>-0.98587480000000038</v>
      </c>
      <c r="I225" s="28">
        <v>-0.9926096000000002</v>
      </c>
      <c r="J225" s="28">
        <v>-1</v>
      </c>
    </row>
    <row r="226" spans="1:10" ht="20.100000000000001" customHeight="1" x14ac:dyDescent="0.25">
      <c r="A226" s="26">
        <v>1.0000000000000004</v>
      </c>
      <c r="B226" s="28">
        <v>-1.0000000000000007</v>
      </c>
      <c r="C226" s="28">
        <v>-1.0000000000000007</v>
      </c>
      <c r="D226" s="28">
        <v>-1.0000000000000007</v>
      </c>
      <c r="E226" s="28">
        <v>-1.0000000000000007</v>
      </c>
      <c r="F226" s="28">
        <v>-1.0000000000000007</v>
      </c>
      <c r="G226" s="28">
        <v>-1.0000000000000004</v>
      </c>
      <c r="H226" s="28">
        <v>-1.0000000000000002</v>
      </c>
      <c r="I226" s="28">
        <v>-1.0000000000000002</v>
      </c>
      <c r="J226" s="28">
        <v>-1</v>
      </c>
    </row>
    <row r="228" spans="1:10" ht="20.100000000000001" customHeight="1" x14ac:dyDescent="0.25">
      <c r="A228" s="329" t="s">
        <v>173</v>
      </c>
      <c r="B228" s="312" t="s">
        <v>174</v>
      </c>
      <c r="C228" s="312"/>
      <c r="D228" s="312"/>
      <c r="E228" s="312"/>
      <c r="F228" s="312"/>
      <c r="G228" s="312"/>
      <c r="H228" s="312"/>
      <c r="I228" s="312"/>
      <c r="J228" s="312"/>
    </row>
    <row r="229" spans="1:10" ht="20.100000000000001" customHeight="1" x14ac:dyDescent="0.25">
      <c r="A229" s="330"/>
      <c r="B229" s="317" t="s">
        <v>368</v>
      </c>
      <c r="C229" s="317"/>
      <c r="D229" s="317"/>
      <c r="E229" s="317"/>
      <c r="F229" s="317"/>
      <c r="G229" s="317"/>
      <c r="H229" s="317"/>
      <c r="I229" s="317"/>
      <c r="J229" s="317"/>
    </row>
    <row r="230" spans="1:10" ht="20.100000000000001" customHeight="1" x14ac:dyDescent="0.25">
      <c r="A230" s="330"/>
      <c r="B230" s="317" t="s">
        <v>175</v>
      </c>
      <c r="C230" s="317"/>
      <c r="D230" s="317"/>
      <c r="E230" s="317"/>
      <c r="F230" s="317"/>
      <c r="G230" s="317"/>
      <c r="H230" s="317"/>
      <c r="I230" s="317"/>
      <c r="J230" s="317"/>
    </row>
    <row r="231" spans="1:10" ht="20.100000000000001" customHeight="1" x14ac:dyDescent="0.25">
      <c r="A231" s="331"/>
      <c r="B231" s="35" t="s">
        <v>127</v>
      </c>
      <c r="C231" s="35" t="s">
        <v>129</v>
      </c>
      <c r="D231" s="35" t="s">
        <v>132</v>
      </c>
      <c r="E231" s="35" t="s">
        <v>134</v>
      </c>
      <c r="F231" s="35" t="s">
        <v>137</v>
      </c>
      <c r="G231" s="35" t="s">
        <v>140</v>
      </c>
      <c r="H231" s="35" t="s">
        <v>143</v>
      </c>
      <c r="I231" s="35" t="s">
        <v>146</v>
      </c>
      <c r="J231" s="35" t="s">
        <v>60</v>
      </c>
    </row>
    <row r="232" spans="1:10" ht="20.100000000000001" customHeight="1" x14ac:dyDescent="0.25">
      <c r="A232" s="26">
        <v>0</v>
      </c>
      <c r="B232" s="29">
        <v>1</v>
      </c>
      <c r="C232" s="29">
        <v>0.99680000000000002</v>
      </c>
      <c r="D232" s="29">
        <v>0.9748</v>
      </c>
      <c r="E232" s="29">
        <v>0.91910000000000003</v>
      </c>
      <c r="F232" s="29">
        <v>0.81899999999999995</v>
      </c>
      <c r="G232" s="29">
        <v>0.66799999999999993</v>
      </c>
      <c r="H232" s="29">
        <v>0.47399999999999998</v>
      </c>
      <c r="I232" s="29">
        <v>0.248</v>
      </c>
      <c r="J232" s="29">
        <v>0</v>
      </c>
    </row>
    <row r="233" spans="1:10" ht="20.100000000000001" customHeight="1" x14ac:dyDescent="0.25">
      <c r="A233" s="26">
        <v>0.02</v>
      </c>
      <c r="B233" s="29">
        <v>0.98980000000000001</v>
      </c>
      <c r="C233" s="29">
        <v>0.98663263999999995</v>
      </c>
      <c r="D233" s="29">
        <v>0.96485704000000005</v>
      </c>
      <c r="E233" s="29">
        <v>0.90972518000000002</v>
      </c>
      <c r="F233" s="29">
        <v>0.81064619999999998</v>
      </c>
      <c r="G233" s="29">
        <v>0.66118639999999984</v>
      </c>
      <c r="H233" s="29">
        <v>0.46916519999999995</v>
      </c>
      <c r="I233" s="29">
        <v>0.24547039999999998</v>
      </c>
      <c r="J233" s="29">
        <v>0</v>
      </c>
    </row>
    <row r="234" spans="1:10" ht="20.100000000000001" customHeight="1" x14ac:dyDescent="0.25">
      <c r="A234" s="26">
        <v>0.04</v>
      </c>
      <c r="B234" s="29">
        <v>0.97919999999999996</v>
      </c>
      <c r="C234" s="29">
        <v>0.97606656000000003</v>
      </c>
      <c r="D234" s="29">
        <v>0.95452415999999995</v>
      </c>
      <c r="E234" s="29">
        <v>0.89998272000000001</v>
      </c>
      <c r="F234" s="29">
        <v>0.80196480000000003</v>
      </c>
      <c r="G234" s="29">
        <v>0.65410559999999995</v>
      </c>
      <c r="H234" s="29">
        <v>0.46414080000000002</v>
      </c>
      <c r="I234" s="29">
        <v>0.24284159999999999</v>
      </c>
      <c r="J234" s="29">
        <v>0</v>
      </c>
    </row>
    <row r="235" spans="1:10" ht="20.100000000000001" customHeight="1" x14ac:dyDescent="0.25">
      <c r="A235" s="26">
        <v>0.06</v>
      </c>
      <c r="B235" s="29">
        <v>0.96819999999999995</v>
      </c>
      <c r="C235" s="29">
        <v>0.96510176000000003</v>
      </c>
      <c r="D235" s="29">
        <v>0.94380136000000003</v>
      </c>
      <c r="E235" s="29">
        <v>0.88987262</v>
      </c>
      <c r="F235" s="29">
        <v>0.79295579999999999</v>
      </c>
      <c r="G235" s="29">
        <v>0.64675760000000004</v>
      </c>
      <c r="H235" s="29">
        <v>0.45892679999999997</v>
      </c>
      <c r="I235" s="29">
        <v>0.24011359999999993</v>
      </c>
      <c r="J235" s="29">
        <v>0</v>
      </c>
    </row>
    <row r="236" spans="1:10" ht="20.100000000000001" customHeight="1" x14ac:dyDescent="0.25">
      <c r="A236" s="26">
        <v>0.08</v>
      </c>
      <c r="B236" s="29">
        <v>0.95679999999999998</v>
      </c>
      <c r="C236" s="29">
        <v>0.95373823999999996</v>
      </c>
      <c r="D236" s="29">
        <v>0.93268863999999996</v>
      </c>
      <c r="E236" s="29">
        <v>0.87939487999999999</v>
      </c>
      <c r="F236" s="29">
        <v>0.78361919999999996</v>
      </c>
      <c r="G236" s="29">
        <v>0.63914239999999989</v>
      </c>
      <c r="H236" s="29">
        <v>0.4535231999999999</v>
      </c>
      <c r="I236" s="29">
        <v>0.2372863999999999</v>
      </c>
      <c r="J236" s="29">
        <v>0</v>
      </c>
    </row>
    <row r="237" spans="1:10" ht="20.100000000000001" customHeight="1" x14ac:dyDescent="0.25">
      <c r="A237" s="26">
        <v>0.1</v>
      </c>
      <c r="B237" s="29">
        <v>0.94499999999999995</v>
      </c>
      <c r="C237" s="29">
        <v>0.94197600000000004</v>
      </c>
      <c r="D237" s="29">
        <v>0.92118599999999995</v>
      </c>
      <c r="E237" s="29">
        <v>0.86854949999999997</v>
      </c>
      <c r="F237" s="29">
        <v>0.77395499999999995</v>
      </c>
      <c r="G237" s="29">
        <v>0.63125999999999993</v>
      </c>
      <c r="H237" s="29">
        <v>0.44792999999999994</v>
      </c>
      <c r="I237" s="29">
        <v>0.2343599999999999</v>
      </c>
      <c r="J237" s="29">
        <v>0</v>
      </c>
    </row>
    <row r="238" spans="1:10" ht="20.100000000000001" customHeight="1" x14ac:dyDescent="0.25">
      <c r="A238" s="26">
        <v>0.12000000000000001</v>
      </c>
      <c r="B238" s="29">
        <v>0.93279999999999996</v>
      </c>
      <c r="C238" s="29">
        <v>0.92981504000000004</v>
      </c>
      <c r="D238" s="29">
        <v>0.90929344000000001</v>
      </c>
      <c r="E238" s="29">
        <v>0.85733647999999996</v>
      </c>
      <c r="F238" s="29">
        <v>0.76396319999999995</v>
      </c>
      <c r="G238" s="29">
        <v>0.62311040000000006</v>
      </c>
      <c r="H238" s="29">
        <v>0.44214719999999996</v>
      </c>
      <c r="I238" s="29">
        <v>0.23133440000000005</v>
      </c>
      <c r="J238" s="29">
        <v>0</v>
      </c>
    </row>
    <row r="239" spans="1:10" ht="20.100000000000001" customHeight="1" x14ac:dyDescent="0.25">
      <c r="A239" s="26">
        <v>0.14000000000000001</v>
      </c>
      <c r="B239" s="29">
        <v>0.92020000000000002</v>
      </c>
      <c r="C239" s="29">
        <v>0.91725535999999996</v>
      </c>
      <c r="D239" s="29">
        <v>0.89701096000000002</v>
      </c>
      <c r="E239" s="29">
        <v>0.84575581999999994</v>
      </c>
      <c r="F239" s="29">
        <v>0.75364379999999997</v>
      </c>
      <c r="G239" s="29">
        <v>0.61469359999999995</v>
      </c>
      <c r="H239" s="29">
        <v>0.43617479999999997</v>
      </c>
      <c r="I239" s="29">
        <v>0.22820960000000001</v>
      </c>
      <c r="J239" s="29">
        <v>0</v>
      </c>
    </row>
    <row r="240" spans="1:10" ht="20.100000000000001" customHeight="1" x14ac:dyDescent="0.25">
      <c r="A240" s="26">
        <v>0.16</v>
      </c>
      <c r="B240" s="29">
        <v>0.90720000000000001</v>
      </c>
      <c r="C240" s="29">
        <v>0.90429695999999993</v>
      </c>
      <c r="D240" s="29">
        <v>0.88433856</v>
      </c>
      <c r="E240" s="29">
        <v>0.83380751999999991</v>
      </c>
      <c r="F240" s="29">
        <v>0.74299680000000001</v>
      </c>
      <c r="G240" s="29">
        <v>0.60600959999999993</v>
      </c>
      <c r="H240" s="29">
        <v>0.43001279999999997</v>
      </c>
      <c r="I240" s="29">
        <v>0.22498560000000001</v>
      </c>
      <c r="J240" s="29">
        <v>0</v>
      </c>
    </row>
    <row r="241" spans="1:10" ht="20.100000000000001" customHeight="1" x14ac:dyDescent="0.25">
      <c r="A241" s="26">
        <v>0.18</v>
      </c>
      <c r="B241" s="29">
        <v>0.89380000000000004</v>
      </c>
      <c r="C241" s="29">
        <v>0.89093984000000004</v>
      </c>
      <c r="D241" s="29">
        <v>0.87127624000000004</v>
      </c>
      <c r="E241" s="29">
        <v>0.82149158</v>
      </c>
      <c r="F241" s="29">
        <v>0.73202220000000007</v>
      </c>
      <c r="G241" s="29">
        <v>0.5970584000000001</v>
      </c>
      <c r="H241" s="29">
        <v>0.42366120000000007</v>
      </c>
      <c r="I241" s="29">
        <v>0.22166239999999993</v>
      </c>
      <c r="J241" s="29">
        <v>0</v>
      </c>
    </row>
    <row r="242" spans="1:10" ht="20.100000000000001" customHeight="1" x14ac:dyDescent="0.25">
      <c r="A242" s="26">
        <v>0.19999999999999998</v>
      </c>
      <c r="B242" s="29">
        <v>0.88</v>
      </c>
      <c r="C242" s="29">
        <v>0.87718399999999996</v>
      </c>
      <c r="D242" s="29">
        <v>0.85782400000000003</v>
      </c>
      <c r="E242" s="29">
        <v>0.80880799999999997</v>
      </c>
      <c r="F242" s="29">
        <v>0.72072000000000003</v>
      </c>
      <c r="G242" s="29">
        <v>0.58783999999999992</v>
      </c>
      <c r="H242" s="29">
        <v>0.41711999999999994</v>
      </c>
      <c r="I242" s="29">
        <v>0.21823999999999999</v>
      </c>
      <c r="J242" s="29">
        <v>0</v>
      </c>
    </row>
    <row r="243" spans="1:10" ht="20.100000000000001" customHeight="1" x14ac:dyDescent="0.25">
      <c r="A243" s="26">
        <v>0.21999999999999997</v>
      </c>
      <c r="B243" s="29">
        <v>0.86580000000000001</v>
      </c>
      <c r="C243" s="29">
        <v>0.86302944000000004</v>
      </c>
      <c r="D243" s="29">
        <v>0.84398183999999998</v>
      </c>
      <c r="E243" s="29">
        <v>0.79575678000000005</v>
      </c>
      <c r="F243" s="29">
        <v>0.7090902</v>
      </c>
      <c r="G243" s="29">
        <v>0.57835440000000005</v>
      </c>
      <c r="H243" s="29">
        <v>0.41038920000000001</v>
      </c>
      <c r="I243" s="29">
        <v>0.21471839999999998</v>
      </c>
      <c r="J243" s="29">
        <v>0</v>
      </c>
    </row>
    <row r="244" spans="1:10" ht="20.100000000000001" customHeight="1" x14ac:dyDescent="0.25">
      <c r="A244" s="26">
        <v>0.23999999999999996</v>
      </c>
      <c r="B244" s="29">
        <v>0.85119999999999996</v>
      </c>
      <c r="C244" s="29">
        <v>0.84847616000000003</v>
      </c>
      <c r="D244" s="29">
        <v>0.82974976</v>
      </c>
      <c r="E244" s="29">
        <v>0.78233792000000002</v>
      </c>
      <c r="F244" s="29">
        <v>0.6971328</v>
      </c>
      <c r="G244" s="29">
        <v>0.56860159999999993</v>
      </c>
      <c r="H244" s="29">
        <v>0.40346879999999996</v>
      </c>
      <c r="I244" s="29">
        <v>0.2110976</v>
      </c>
      <c r="J244" s="29">
        <v>0</v>
      </c>
    </row>
    <row r="245" spans="1:10" ht="20.100000000000001" customHeight="1" x14ac:dyDescent="0.25">
      <c r="A245" s="26">
        <v>0.25999999999999995</v>
      </c>
      <c r="B245" s="29">
        <v>0.83620000000000005</v>
      </c>
      <c r="C245" s="29">
        <v>0.83352416000000007</v>
      </c>
      <c r="D245" s="29">
        <v>0.81512775999999998</v>
      </c>
      <c r="E245" s="29">
        <v>0.76855141999999999</v>
      </c>
      <c r="F245" s="29">
        <v>0.68484780000000001</v>
      </c>
      <c r="G245" s="29">
        <v>0.5585815999999999</v>
      </c>
      <c r="H245" s="29">
        <v>0.39635880000000001</v>
      </c>
      <c r="I245" s="29">
        <v>0.20737759999999994</v>
      </c>
      <c r="J245" s="29">
        <v>0</v>
      </c>
    </row>
    <row r="246" spans="1:10" ht="20.100000000000001" customHeight="1" x14ac:dyDescent="0.25">
      <c r="A246" s="26">
        <v>0.27999999999999997</v>
      </c>
      <c r="B246" s="29">
        <v>0.82079999999999997</v>
      </c>
      <c r="C246" s="29">
        <v>0.81817344000000003</v>
      </c>
      <c r="D246" s="29">
        <v>0.80011584000000002</v>
      </c>
      <c r="E246" s="29">
        <v>0.75439728000000006</v>
      </c>
      <c r="F246" s="29">
        <v>0.67223520000000003</v>
      </c>
      <c r="G246" s="29">
        <v>0.54829440000000007</v>
      </c>
      <c r="H246" s="29">
        <v>0.38905919999999994</v>
      </c>
      <c r="I246" s="29">
        <v>0.20355840000000003</v>
      </c>
      <c r="J246" s="29">
        <v>0</v>
      </c>
    </row>
    <row r="247" spans="1:10" ht="20.100000000000001" customHeight="1" x14ac:dyDescent="0.25">
      <c r="A247" s="26">
        <v>0.3</v>
      </c>
      <c r="B247" s="29">
        <v>0.80499999999999994</v>
      </c>
      <c r="C247" s="29">
        <v>0.80242400000000003</v>
      </c>
      <c r="D247" s="29">
        <v>0.78471400000000002</v>
      </c>
      <c r="E247" s="29">
        <v>0.73987549999999991</v>
      </c>
      <c r="F247" s="29">
        <v>0.65929499999999996</v>
      </c>
      <c r="G247" s="29">
        <v>0.53774</v>
      </c>
      <c r="H247" s="29">
        <v>0.38156999999999996</v>
      </c>
      <c r="I247" s="29">
        <v>0.19964000000000004</v>
      </c>
      <c r="J247" s="29">
        <v>0</v>
      </c>
    </row>
    <row r="248" spans="1:10" ht="20.100000000000001" customHeight="1" x14ac:dyDescent="0.25">
      <c r="A248" s="26">
        <v>0.32</v>
      </c>
      <c r="B248" s="29">
        <v>0.78879999999999995</v>
      </c>
      <c r="C248" s="29">
        <v>0.78627583999999995</v>
      </c>
      <c r="D248" s="29">
        <v>0.76892223999999998</v>
      </c>
      <c r="E248" s="29">
        <v>0.72498607999999998</v>
      </c>
      <c r="F248" s="29">
        <v>0.64602720000000002</v>
      </c>
      <c r="G248" s="29">
        <v>0.52691840000000001</v>
      </c>
      <c r="H248" s="29">
        <v>0.37389120000000009</v>
      </c>
      <c r="I248" s="29">
        <v>0.19562239999999997</v>
      </c>
      <c r="J248" s="29">
        <v>0</v>
      </c>
    </row>
    <row r="249" spans="1:10" ht="20.100000000000001" customHeight="1" x14ac:dyDescent="0.25">
      <c r="A249" s="26">
        <v>0.34</v>
      </c>
      <c r="B249" s="29">
        <v>0.7722</v>
      </c>
      <c r="C249" s="29">
        <v>0.76972895999999991</v>
      </c>
      <c r="D249" s="29">
        <v>0.75274055999999989</v>
      </c>
      <c r="E249" s="29">
        <v>0.70972901999999993</v>
      </c>
      <c r="F249" s="29">
        <v>0.63243179999999999</v>
      </c>
      <c r="G249" s="29">
        <v>0.5158296</v>
      </c>
      <c r="H249" s="29">
        <v>0.36602279999999998</v>
      </c>
      <c r="I249" s="29">
        <v>0.19150559999999983</v>
      </c>
      <c r="J249" s="29">
        <v>0</v>
      </c>
    </row>
    <row r="250" spans="1:10" ht="20.100000000000001" customHeight="1" x14ac:dyDescent="0.25">
      <c r="A250" s="26">
        <v>0.36000000000000004</v>
      </c>
      <c r="B250" s="29">
        <v>0.75519999999999998</v>
      </c>
      <c r="C250" s="29">
        <v>0.75278336000000001</v>
      </c>
      <c r="D250" s="29">
        <v>0.73616895999999998</v>
      </c>
      <c r="E250" s="29">
        <v>0.69410432</v>
      </c>
      <c r="F250" s="29">
        <v>0.61850880000000008</v>
      </c>
      <c r="G250" s="29">
        <v>0.50447360000000008</v>
      </c>
      <c r="H250" s="29">
        <v>0.35796479999999997</v>
      </c>
      <c r="I250" s="29">
        <v>0.18728960000000006</v>
      </c>
      <c r="J250" s="29">
        <v>0</v>
      </c>
    </row>
    <row r="251" spans="1:10" ht="20.100000000000001" customHeight="1" x14ac:dyDescent="0.25">
      <c r="A251" s="26">
        <v>0.38000000000000006</v>
      </c>
      <c r="B251" s="29">
        <v>0.73780000000000001</v>
      </c>
      <c r="C251" s="29">
        <v>0.73543903999999993</v>
      </c>
      <c r="D251" s="29">
        <v>0.71920743999999992</v>
      </c>
      <c r="E251" s="29">
        <v>0.67811197999999995</v>
      </c>
      <c r="F251" s="29">
        <v>0.60425819999999997</v>
      </c>
      <c r="G251" s="29">
        <v>0.49285039999999991</v>
      </c>
      <c r="H251" s="29">
        <v>0.34971720000000006</v>
      </c>
      <c r="I251" s="29">
        <v>0.18297439999999998</v>
      </c>
      <c r="J251" s="29">
        <v>0</v>
      </c>
    </row>
    <row r="252" spans="1:10" ht="20.100000000000001" customHeight="1" x14ac:dyDescent="0.25">
      <c r="A252" s="26">
        <v>0.40000000000000008</v>
      </c>
      <c r="B252" s="29">
        <v>0.72</v>
      </c>
      <c r="C252" s="29">
        <v>0.71769599999999989</v>
      </c>
      <c r="D252" s="29">
        <v>0.70185599999999992</v>
      </c>
      <c r="E252" s="29">
        <v>0.6617519999999999</v>
      </c>
      <c r="F252" s="29">
        <v>0.58967999999999987</v>
      </c>
      <c r="G252" s="29">
        <v>0.48095999999999994</v>
      </c>
      <c r="H252" s="29">
        <v>0.34127999999999981</v>
      </c>
      <c r="I252" s="29">
        <v>0.17855999999999994</v>
      </c>
      <c r="J252" s="29">
        <v>0</v>
      </c>
    </row>
    <row r="253" spans="1:10" ht="20.100000000000001" customHeight="1" x14ac:dyDescent="0.25">
      <c r="A253" s="26">
        <v>0.4200000000000001</v>
      </c>
      <c r="B253" s="29">
        <v>0.70179999999999998</v>
      </c>
      <c r="C253" s="29">
        <v>0.69955423999999988</v>
      </c>
      <c r="D253" s="29">
        <v>0.68411464</v>
      </c>
      <c r="E253" s="29">
        <v>0.64502437999999995</v>
      </c>
      <c r="F253" s="29">
        <v>0.57477420000000001</v>
      </c>
      <c r="G253" s="29">
        <v>0.46880239999999984</v>
      </c>
      <c r="H253" s="29">
        <v>0.33265319999999998</v>
      </c>
      <c r="I253" s="29">
        <v>0.17404640000000005</v>
      </c>
      <c r="J253" s="29">
        <v>0</v>
      </c>
    </row>
    <row r="254" spans="1:10" ht="20.100000000000001" customHeight="1" x14ac:dyDescent="0.25">
      <c r="A254" s="26">
        <v>0.44000000000000011</v>
      </c>
      <c r="B254" s="29">
        <v>0.68319999999999992</v>
      </c>
      <c r="C254" s="29">
        <v>0.68101375999999991</v>
      </c>
      <c r="D254" s="29">
        <v>0.66598336000000002</v>
      </c>
      <c r="E254" s="29">
        <v>0.6279291199999999</v>
      </c>
      <c r="F254" s="29">
        <v>0.55954079999999995</v>
      </c>
      <c r="G254" s="29">
        <v>0.45637759999999994</v>
      </c>
      <c r="H254" s="29">
        <v>0.32383680000000004</v>
      </c>
      <c r="I254" s="29">
        <v>0.16943359999999996</v>
      </c>
      <c r="J254" s="29">
        <v>0</v>
      </c>
    </row>
    <row r="255" spans="1:10" ht="20.100000000000001" customHeight="1" x14ac:dyDescent="0.25">
      <c r="A255" s="26">
        <v>0.46000000000000013</v>
      </c>
      <c r="B255" s="29">
        <v>0.6641999999999999</v>
      </c>
      <c r="C255" s="29">
        <v>0.66207455999999987</v>
      </c>
      <c r="D255" s="29">
        <v>0.6474621599999999</v>
      </c>
      <c r="E255" s="29">
        <v>0.61046621999999984</v>
      </c>
      <c r="F255" s="29">
        <v>0.5439797999999999</v>
      </c>
      <c r="G255" s="29">
        <v>0.4436855999999999</v>
      </c>
      <c r="H255" s="29">
        <v>0.31483079999999997</v>
      </c>
      <c r="I255" s="29">
        <v>0.16472159999999991</v>
      </c>
      <c r="J255" s="29">
        <v>0</v>
      </c>
    </row>
    <row r="256" spans="1:10" ht="20.100000000000001" customHeight="1" x14ac:dyDescent="0.25">
      <c r="A256" s="26">
        <v>0.48000000000000015</v>
      </c>
      <c r="B256" s="29">
        <v>0.64479999999999982</v>
      </c>
      <c r="C256" s="29">
        <v>0.64273663999999986</v>
      </c>
      <c r="D256" s="29">
        <v>0.62855103999999984</v>
      </c>
      <c r="E256" s="29">
        <v>0.59263567999999989</v>
      </c>
      <c r="F256" s="29">
        <v>0.52809119999999998</v>
      </c>
      <c r="G256" s="29">
        <v>0.43072639999999995</v>
      </c>
      <c r="H256" s="29">
        <v>0.30563519999999977</v>
      </c>
      <c r="I256" s="29">
        <v>0.15991040000000001</v>
      </c>
      <c r="J256" s="29">
        <v>0</v>
      </c>
    </row>
    <row r="257" spans="1:10" ht="20.100000000000001" customHeight="1" x14ac:dyDescent="0.25">
      <c r="A257" s="26">
        <v>0.50000000000000011</v>
      </c>
      <c r="B257" s="29">
        <v>0.62499999999999978</v>
      </c>
      <c r="C257" s="29">
        <v>0.62299999999999978</v>
      </c>
      <c r="D257" s="29">
        <v>0.60924999999999985</v>
      </c>
      <c r="E257" s="29">
        <v>0.57443749999999993</v>
      </c>
      <c r="F257" s="29">
        <v>0.51187499999999986</v>
      </c>
      <c r="G257" s="29">
        <v>0.41749999999999987</v>
      </c>
      <c r="H257" s="29">
        <v>0.29625000000000001</v>
      </c>
      <c r="I257" s="29">
        <v>0.15500000000000003</v>
      </c>
      <c r="J257" s="29">
        <v>0</v>
      </c>
    </row>
    <row r="258" spans="1:10" ht="20.100000000000001" customHeight="1" x14ac:dyDescent="0.25">
      <c r="A258" s="26">
        <v>0.52000000000000013</v>
      </c>
      <c r="B258" s="29">
        <v>0.60479999999999989</v>
      </c>
      <c r="C258" s="29">
        <v>0.60286463999999995</v>
      </c>
      <c r="D258" s="29">
        <v>0.58955903999999992</v>
      </c>
      <c r="E258" s="29">
        <v>0.55587167999999987</v>
      </c>
      <c r="F258" s="29">
        <v>0.49533119999999986</v>
      </c>
      <c r="G258" s="29">
        <v>0.40400639999999999</v>
      </c>
      <c r="H258" s="29">
        <v>0.28667519999999991</v>
      </c>
      <c r="I258" s="29">
        <v>0.14999039999999997</v>
      </c>
      <c r="J258" s="29">
        <v>0</v>
      </c>
    </row>
    <row r="259" spans="1:10" ht="20.100000000000001" customHeight="1" x14ac:dyDescent="0.25">
      <c r="A259" s="26">
        <v>0.54000000000000015</v>
      </c>
      <c r="B259" s="29">
        <v>0.58419999999999983</v>
      </c>
      <c r="C259" s="29">
        <v>0.58233055999999983</v>
      </c>
      <c r="D259" s="29">
        <v>0.56947815999999984</v>
      </c>
      <c r="E259" s="29">
        <v>0.53693821999999991</v>
      </c>
      <c r="F259" s="29">
        <v>0.47845979999999988</v>
      </c>
      <c r="G259" s="29">
        <v>0.39024559999999986</v>
      </c>
      <c r="H259" s="29">
        <v>0.27691080000000001</v>
      </c>
      <c r="I259" s="29">
        <v>0.14488159999999994</v>
      </c>
      <c r="J259" s="29">
        <v>0</v>
      </c>
    </row>
    <row r="260" spans="1:10" ht="20.100000000000001" customHeight="1" x14ac:dyDescent="0.25">
      <c r="A260" s="26">
        <v>0.56000000000000016</v>
      </c>
      <c r="B260" s="29">
        <v>0.56319999999999981</v>
      </c>
      <c r="C260" s="29">
        <v>0.56139775999999975</v>
      </c>
      <c r="D260" s="29">
        <v>0.54900735999999983</v>
      </c>
      <c r="E260" s="29">
        <v>0.51763711999999984</v>
      </c>
      <c r="F260" s="29">
        <v>0.4612607999999998</v>
      </c>
      <c r="G260" s="29">
        <v>0.37621759999999982</v>
      </c>
      <c r="H260" s="29">
        <v>0.26695679999999977</v>
      </c>
      <c r="I260" s="29">
        <v>0.13967359999999995</v>
      </c>
      <c r="J260" s="29">
        <v>0</v>
      </c>
    </row>
    <row r="261" spans="1:10" ht="20.100000000000001" customHeight="1" x14ac:dyDescent="0.25">
      <c r="A261" s="26">
        <v>0.58000000000000018</v>
      </c>
      <c r="B261" s="29">
        <v>0.54179999999999984</v>
      </c>
      <c r="C261" s="29">
        <v>0.54006623999999981</v>
      </c>
      <c r="D261" s="29">
        <v>0.52814663999999989</v>
      </c>
      <c r="E261" s="29">
        <v>0.49796837999999988</v>
      </c>
      <c r="F261" s="29">
        <v>0.44373419999999986</v>
      </c>
      <c r="G261" s="29">
        <v>0.36192239999999987</v>
      </c>
      <c r="H261" s="29">
        <v>0.25681319999999996</v>
      </c>
      <c r="I261" s="29">
        <v>0.1343664</v>
      </c>
      <c r="J261" s="29">
        <v>0</v>
      </c>
    </row>
    <row r="262" spans="1:10" ht="20.100000000000001" customHeight="1" x14ac:dyDescent="0.25">
      <c r="A262" s="26">
        <v>0.6000000000000002</v>
      </c>
      <c r="B262" s="29">
        <v>0.5199999999999998</v>
      </c>
      <c r="C262" s="29">
        <v>0.51833599999999969</v>
      </c>
      <c r="D262" s="29">
        <v>0.50689599999999979</v>
      </c>
      <c r="E262" s="29">
        <v>0.4779319999999998</v>
      </c>
      <c r="F262" s="29">
        <v>0.42587999999999981</v>
      </c>
      <c r="G262" s="29">
        <v>0.34735999999999989</v>
      </c>
      <c r="H262" s="29">
        <v>0.24647999999999992</v>
      </c>
      <c r="I262" s="29">
        <v>0.12895999999999985</v>
      </c>
      <c r="J262" s="29">
        <v>0</v>
      </c>
    </row>
    <row r="263" spans="1:10" ht="20.100000000000001" customHeight="1" x14ac:dyDescent="0.25">
      <c r="A263" s="26">
        <v>0.62000000000000022</v>
      </c>
      <c r="B263" s="29">
        <v>0.4977999999999998</v>
      </c>
      <c r="C263" s="29">
        <v>0.49620703999999982</v>
      </c>
      <c r="D263" s="29">
        <v>0.48525543999999987</v>
      </c>
      <c r="E263" s="29">
        <v>0.45752797999999983</v>
      </c>
      <c r="F263" s="29">
        <v>0.40769819999999979</v>
      </c>
      <c r="G263" s="29">
        <v>0.33253039999999989</v>
      </c>
      <c r="H263" s="29">
        <v>0.23595719999999987</v>
      </c>
      <c r="I263" s="29">
        <v>0.12345439999999996</v>
      </c>
      <c r="J263" s="29">
        <v>0</v>
      </c>
    </row>
    <row r="264" spans="1:10" ht="20.100000000000001" customHeight="1" x14ac:dyDescent="0.25">
      <c r="A264" s="26">
        <v>0.64000000000000024</v>
      </c>
      <c r="B264" s="29">
        <v>0.47519999999999973</v>
      </c>
      <c r="C264" s="29">
        <v>0.47367935999999977</v>
      </c>
      <c r="D264" s="29">
        <v>0.46322495999999969</v>
      </c>
      <c r="E264" s="29">
        <v>0.43675631999999975</v>
      </c>
      <c r="F264" s="29">
        <v>0.38918879999999978</v>
      </c>
      <c r="G264" s="29">
        <v>0.31743359999999976</v>
      </c>
      <c r="H264" s="29">
        <v>0.2252447999999998</v>
      </c>
      <c r="I264" s="29">
        <v>0.11784959999999989</v>
      </c>
      <c r="J264" s="29">
        <v>0</v>
      </c>
    </row>
    <row r="265" spans="1:10" ht="20.100000000000001" customHeight="1" x14ac:dyDescent="0.25">
      <c r="A265" s="26">
        <v>0.66000000000000025</v>
      </c>
      <c r="B265" s="29">
        <v>0.45219999999999971</v>
      </c>
      <c r="C265" s="29">
        <v>0.45075295999999976</v>
      </c>
      <c r="D265" s="29">
        <v>0.44080455999999968</v>
      </c>
      <c r="E265" s="29">
        <v>0.41561701999999978</v>
      </c>
      <c r="F265" s="29">
        <v>0.37035179999999979</v>
      </c>
      <c r="G265" s="29">
        <v>0.30206959999999983</v>
      </c>
      <c r="H265" s="29">
        <v>0.21434279999999983</v>
      </c>
      <c r="I265" s="29">
        <v>0.11214559999999996</v>
      </c>
      <c r="J265" s="29">
        <v>0</v>
      </c>
    </row>
    <row r="266" spans="1:10" ht="20.100000000000001" customHeight="1" x14ac:dyDescent="0.25">
      <c r="A266" s="26">
        <v>0.68000000000000027</v>
      </c>
      <c r="B266" s="29">
        <v>0.42879999999999963</v>
      </c>
      <c r="C266" s="29">
        <v>0.42742783999999956</v>
      </c>
      <c r="D266" s="29">
        <v>0.41799423999999963</v>
      </c>
      <c r="E266" s="29">
        <v>0.3941100799999997</v>
      </c>
      <c r="F266" s="29">
        <v>0.3511871999999997</v>
      </c>
      <c r="G266" s="29">
        <v>0.28643839999999965</v>
      </c>
      <c r="H266" s="29">
        <v>0.20325119999999985</v>
      </c>
      <c r="I266" s="29">
        <v>0.10634239999999973</v>
      </c>
      <c r="J266" s="29">
        <v>0</v>
      </c>
    </row>
    <row r="267" spans="1:10" ht="20.100000000000001" customHeight="1" x14ac:dyDescent="0.25">
      <c r="A267" s="26">
        <v>0.70000000000000029</v>
      </c>
      <c r="B267" s="29">
        <v>0.40499999999999969</v>
      </c>
      <c r="C267" s="29">
        <v>0.40370399999999973</v>
      </c>
      <c r="D267" s="29">
        <v>0.39479399999999965</v>
      </c>
      <c r="E267" s="29">
        <v>0.37223549999999972</v>
      </c>
      <c r="F267" s="29">
        <v>0.33169499999999974</v>
      </c>
      <c r="G267" s="29">
        <v>0.27053999999999978</v>
      </c>
      <c r="H267" s="29">
        <v>0.19196999999999986</v>
      </c>
      <c r="I267" s="29">
        <v>0.10043999999999986</v>
      </c>
      <c r="J267" s="29">
        <v>0</v>
      </c>
    </row>
    <row r="268" spans="1:10" ht="20.100000000000001" customHeight="1" x14ac:dyDescent="0.25">
      <c r="A268" s="26">
        <v>0.72000000000000031</v>
      </c>
      <c r="B268" s="29">
        <v>0.38079999999999958</v>
      </c>
      <c r="C268" s="29">
        <v>0.37958143999999949</v>
      </c>
      <c r="D268" s="29">
        <v>0.37120383999999962</v>
      </c>
      <c r="E268" s="29">
        <v>0.34999327999999963</v>
      </c>
      <c r="F268" s="29">
        <v>0.31187519999999969</v>
      </c>
      <c r="G268" s="29">
        <v>0.25437439999999967</v>
      </c>
      <c r="H268" s="29">
        <v>0.18049919999999986</v>
      </c>
      <c r="I268" s="29">
        <v>9.4438399999999922E-2</v>
      </c>
      <c r="J268" s="29">
        <v>0</v>
      </c>
    </row>
    <row r="269" spans="1:10" ht="20.100000000000001" customHeight="1" x14ac:dyDescent="0.25">
      <c r="A269" s="26">
        <v>0.74000000000000032</v>
      </c>
      <c r="B269" s="29">
        <v>0.35619999999999963</v>
      </c>
      <c r="C269" s="29">
        <v>0.35506015999999962</v>
      </c>
      <c r="D269" s="29">
        <v>0.34722375999999966</v>
      </c>
      <c r="E269" s="29">
        <v>0.32738341999999965</v>
      </c>
      <c r="F269" s="29">
        <v>0.29172779999999965</v>
      </c>
      <c r="G269" s="29">
        <v>0.23794159999999975</v>
      </c>
      <c r="H269" s="29">
        <v>0.16883879999999973</v>
      </c>
      <c r="I269" s="29">
        <v>8.8337599999999794E-2</v>
      </c>
      <c r="J269" s="29">
        <v>0</v>
      </c>
    </row>
    <row r="270" spans="1:10" ht="20.100000000000001" customHeight="1" x14ac:dyDescent="0.25">
      <c r="A270" s="26">
        <v>0.76000000000000034</v>
      </c>
      <c r="B270" s="29">
        <v>0.33119999999999949</v>
      </c>
      <c r="C270" s="29">
        <v>0.33014015999999946</v>
      </c>
      <c r="D270" s="29">
        <v>0.32285375999999943</v>
      </c>
      <c r="E270" s="29">
        <v>0.30440591999999955</v>
      </c>
      <c r="F270" s="29">
        <v>0.27125279999999963</v>
      </c>
      <c r="G270" s="29">
        <v>0.22124159999999959</v>
      </c>
      <c r="H270" s="29">
        <v>0.15698879999999971</v>
      </c>
      <c r="I270" s="29">
        <v>8.2137599999999811E-2</v>
      </c>
      <c r="J270" s="29">
        <v>0</v>
      </c>
    </row>
    <row r="271" spans="1:10" ht="20.100000000000001" customHeight="1" x14ac:dyDescent="0.25">
      <c r="A271" s="26">
        <v>0.78000000000000036</v>
      </c>
      <c r="B271" s="29">
        <v>0.30579999999999952</v>
      </c>
      <c r="C271" s="29">
        <v>0.30482143999999967</v>
      </c>
      <c r="D271" s="29">
        <v>0.2980938399999995</v>
      </c>
      <c r="E271" s="29">
        <v>0.28106077999999957</v>
      </c>
      <c r="F271" s="29">
        <v>0.25045019999999962</v>
      </c>
      <c r="G271" s="29">
        <v>0.20427439999999963</v>
      </c>
      <c r="H271" s="29">
        <v>0.14494919999999978</v>
      </c>
      <c r="I271" s="29">
        <v>7.5838399999999861E-2</v>
      </c>
      <c r="J271" s="29">
        <v>0</v>
      </c>
    </row>
    <row r="272" spans="1:10" ht="20.100000000000001" customHeight="1" x14ac:dyDescent="0.25">
      <c r="A272" s="26">
        <v>0.80000000000000038</v>
      </c>
      <c r="B272" s="29">
        <v>0.27999999999999958</v>
      </c>
      <c r="C272" s="29">
        <v>0.27910399999999957</v>
      </c>
      <c r="D272" s="29">
        <v>0.27294399999999952</v>
      </c>
      <c r="E272" s="29">
        <v>0.25734799999999969</v>
      </c>
      <c r="F272" s="29">
        <v>0.22931999999999964</v>
      </c>
      <c r="G272" s="29">
        <v>0.18703999999999965</v>
      </c>
      <c r="H272" s="29">
        <v>0.13271999999999973</v>
      </c>
      <c r="I272" s="29">
        <v>6.9439999999999835E-2</v>
      </c>
      <c r="J272" s="29">
        <v>0</v>
      </c>
    </row>
    <row r="273" spans="1:10" ht="20.100000000000001" customHeight="1" x14ac:dyDescent="0.25">
      <c r="A273" s="26">
        <v>0.8200000000000004</v>
      </c>
      <c r="B273" s="29">
        <v>0.25379999999999958</v>
      </c>
      <c r="C273" s="29">
        <v>0.25298783999999952</v>
      </c>
      <c r="D273" s="29">
        <v>0.2474042399999995</v>
      </c>
      <c r="E273" s="29">
        <v>0.23326757999999959</v>
      </c>
      <c r="F273" s="29">
        <v>0.20786219999999955</v>
      </c>
      <c r="G273" s="29">
        <v>0.16953839999999976</v>
      </c>
      <c r="H273" s="29">
        <v>0.12030119999999977</v>
      </c>
      <c r="I273" s="29">
        <v>6.2942399999999843E-2</v>
      </c>
      <c r="J273" s="29">
        <v>0</v>
      </c>
    </row>
    <row r="274" spans="1:10" ht="20.100000000000001" customHeight="1" x14ac:dyDescent="0.25">
      <c r="A274" s="26">
        <v>0.84000000000000041</v>
      </c>
      <c r="B274" s="29">
        <v>0.2271999999999994</v>
      </c>
      <c r="C274" s="29">
        <v>0.22647295999999939</v>
      </c>
      <c r="D274" s="29">
        <v>0.22147455999999943</v>
      </c>
      <c r="E274" s="29">
        <v>0.20881951999999937</v>
      </c>
      <c r="F274" s="29">
        <v>0.1860767999999996</v>
      </c>
      <c r="G274" s="29">
        <v>0.15176959999999962</v>
      </c>
      <c r="H274" s="29">
        <v>0.10769279999999981</v>
      </c>
      <c r="I274" s="29">
        <v>5.6345599999999774E-2</v>
      </c>
      <c r="J274" s="29">
        <v>0</v>
      </c>
    </row>
    <row r="275" spans="1:10" ht="20.100000000000001" customHeight="1" x14ac:dyDescent="0.25">
      <c r="A275" s="26">
        <v>0.86000000000000043</v>
      </c>
      <c r="B275" s="29">
        <v>0.20019999999999949</v>
      </c>
      <c r="C275" s="29">
        <v>0.19955935999999952</v>
      </c>
      <c r="D275" s="29">
        <v>0.19515495999999954</v>
      </c>
      <c r="E275" s="29">
        <v>0.18400381999999949</v>
      </c>
      <c r="F275" s="29">
        <v>0.16396379999999966</v>
      </c>
      <c r="G275" s="29">
        <v>0.13373359999999967</v>
      </c>
      <c r="H275" s="29">
        <v>9.4894799999999724E-2</v>
      </c>
      <c r="I275" s="29">
        <v>4.964959999999996E-2</v>
      </c>
      <c r="J275" s="29">
        <v>0</v>
      </c>
    </row>
    <row r="276" spans="1:10" ht="20.100000000000001" customHeight="1" x14ac:dyDescent="0.25">
      <c r="A276" s="26">
        <v>0.88000000000000045</v>
      </c>
      <c r="B276" s="29">
        <v>0.1727999999999994</v>
      </c>
      <c r="C276" s="29">
        <v>0.17224703999999946</v>
      </c>
      <c r="D276" s="29">
        <v>0.16844543999999939</v>
      </c>
      <c r="E276" s="29">
        <v>0.1588204799999996</v>
      </c>
      <c r="F276" s="29">
        <v>0.14152319999999963</v>
      </c>
      <c r="G276" s="29">
        <v>0.1154303999999996</v>
      </c>
      <c r="H276" s="29">
        <v>8.1907199999999736E-2</v>
      </c>
      <c r="I276" s="29">
        <v>4.2854399999999959E-2</v>
      </c>
      <c r="J276" s="29">
        <v>0</v>
      </c>
    </row>
    <row r="277" spans="1:10" ht="20.100000000000001" customHeight="1" x14ac:dyDescent="0.25">
      <c r="A277" s="26">
        <v>0.90000000000000047</v>
      </c>
      <c r="B277" s="29">
        <v>0.14499999999999924</v>
      </c>
      <c r="C277" s="29">
        <v>0.14453599999999922</v>
      </c>
      <c r="D277" s="29">
        <v>0.14134599999999931</v>
      </c>
      <c r="E277" s="29">
        <v>0.13326949999999937</v>
      </c>
      <c r="F277" s="29">
        <v>0.1187549999999995</v>
      </c>
      <c r="G277" s="29">
        <v>9.6859999999999502E-2</v>
      </c>
      <c r="H277" s="29">
        <v>6.8729999999999625E-2</v>
      </c>
      <c r="I277" s="29">
        <v>3.595999999999977E-2</v>
      </c>
      <c r="J277" s="29">
        <v>0</v>
      </c>
    </row>
    <row r="278" spans="1:10" ht="20.100000000000001" customHeight="1" x14ac:dyDescent="0.25">
      <c r="A278" s="26">
        <v>0.92000000000000048</v>
      </c>
      <c r="B278" s="29">
        <v>0.11679999999999935</v>
      </c>
      <c r="C278" s="29">
        <v>0.11642623999999946</v>
      </c>
      <c r="D278" s="29">
        <v>0.1138566399999994</v>
      </c>
      <c r="E278" s="29">
        <v>0.10735087999999948</v>
      </c>
      <c r="F278" s="29">
        <v>9.56591999999995E-2</v>
      </c>
      <c r="G278" s="29">
        <v>7.8022399999999603E-2</v>
      </c>
      <c r="H278" s="29">
        <v>5.5363199999999724E-2</v>
      </c>
      <c r="I278" s="29">
        <v>2.8966399999999948E-2</v>
      </c>
      <c r="J278" s="29">
        <v>0</v>
      </c>
    </row>
    <row r="279" spans="1:10" ht="20.100000000000001" customHeight="1" x14ac:dyDescent="0.25">
      <c r="A279" s="26">
        <v>0.9400000000000005</v>
      </c>
      <c r="B279" s="29">
        <v>8.8199999999999168E-2</v>
      </c>
      <c r="C279" s="29">
        <v>8.791775999999929E-2</v>
      </c>
      <c r="D279" s="29">
        <v>8.5977359999999226E-2</v>
      </c>
      <c r="E279" s="29">
        <v>8.1064619999999254E-2</v>
      </c>
      <c r="F279" s="29">
        <v>7.2235799999999406E-2</v>
      </c>
      <c r="G279" s="29">
        <v>5.8917599999999459E-2</v>
      </c>
      <c r="H279" s="29">
        <v>4.18067999999997E-2</v>
      </c>
      <c r="I279" s="29">
        <v>2.1873599999999827E-2</v>
      </c>
      <c r="J279" s="29">
        <v>0</v>
      </c>
    </row>
    <row r="280" spans="1:10" ht="20.100000000000001" customHeight="1" x14ac:dyDescent="0.25">
      <c r="A280" s="26">
        <v>0.96000000000000052</v>
      </c>
      <c r="B280" s="29">
        <v>5.9199999999999253E-2</v>
      </c>
      <c r="C280" s="29">
        <v>5.9010559999999268E-2</v>
      </c>
      <c r="D280" s="29">
        <v>5.7708159999999231E-2</v>
      </c>
      <c r="E280" s="29">
        <v>5.4410719999999357E-2</v>
      </c>
      <c r="F280" s="29">
        <v>4.8484799999999328E-2</v>
      </c>
      <c r="G280" s="29">
        <v>3.9545599999999625E-2</v>
      </c>
      <c r="H280" s="29">
        <v>2.8060799999999664E-2</v>
      </c>
      <c r="I280" s="29">
        <v>1.468159999999985E-2</v>
      </c>
      <c r="J280" s="29">
        <v>0</v>
      </c>
    </row>
    <row r="281" spans="1:10" ht="20.100000000000001" customHeight="1" x14ac:dyDescent="0.25">
      <c r="A281" s="26">
        <v>0.98000000000000054</v>
      </c>
      <c r="B281" s="29">
        <v>2.979999999999916E-2</v>
      </c>
      <c r="C281" s="29">
        <v>2.9704639999999172E-2</v>
      </c>
      <c r="D281" s="29">
        <v>2.9049039999999193E-2</v>
      </c>
      <c r="E281" s="29">
        <v>2.7389179999999236E-2</v>
      </c>
      <c r="F281" s="29">
        <v>2.4406199999999378E-2</v>
      </c>
      <c r="G281" s="29">
        <v>1.9906399999999436E-2</v>
      </c>
      <c r="H281" s="29">
        <v>1.4125199999999616E-2</v>
      </c>
      <c r="I281" s="29">
        <v>7.3903999999997971E-3</v>
      </c>
      <c r="J281" s="29">
        <v>0</v>
      </c>
    </row>
    <row r="282" spans="1:10" ht="20.100000000000001" customHeight="1" x14ac:dyDescent="0.25">
      <c r="A282" s="26">
        <v>1.0000000000000004</v>
      </c>
      <c r="B282" s="29">
        <v>0</v>
      </c>
      <c r="C282" s="29">
        <v>0</v>
      </c>
      <c r="D282" s="29">
        <v>0</v>
      </c>
      <c r="E282" s="29">
        <v>0</v>
      </c>
      <c r="F282" s="29">
        <v>0</v>
      </c>
      <c r="G282" s="29">
        <v>0</v>
      </c>
      <c r="H282" s="29">
        <v>0</v>
      </c>
      <c r="I282" s="29">
        <v>0</v>
      </c>
      <c r="J282" s="29">
        <v>0</v>
      </c>
    </row>
    <row r="284" spans="1:10" ht="20.100000000000001" customHeight="1" x14ac:dyDescent="0.25">
      <c r="A284" s="313" t="s">
        <v>177</v>
      </c>
      <c r="B284" s="313"/>
      <c r="C284" s="313"/>
      <c r="D284" s="313"/>
      <c r="E284" s="313"/>
      <c r="F284" s="313"/>
      <c r="G284" s="313"/>
      <c r="H284" s="313"/>
      <c r="I284" s="313"/>
      <c r="J284" s="313"/>
    </row>
    <row r="285" spans="1:10" ht="20.100000000000001" customHeight="1" x14ac:dyDescent="0.25">
      <c r="A285" s="313"/>
      <c r="B285" s="313"/>
      <c r="C285" s="313"/>
      <c r="D285" s="313"/>
      <c r="E285" s="313"/>
      <c r="F285" s="313"/>
      <c r="G285" s="313"/>
      <c r="H285" s="313"/>
      <c r="I285" s="313"/>
      <c r="J285" s="313"/>
    </row>
    <row r="287" spans="1:10" ht="20.100000000000001" customHeight="1" x14ac:dyDescent="0.25">
      <c r="C287" s="30"/>
    </row>
    <row r="288" spans="1:10" ht="20.100000000000001" customHeight="1" x14ac:dyDescent="0.25">
      <c r="A288" s="326" t="s">
        <v>303</v>
      </c>
      <c r="B288" s="326"/>
      <c r="C288" s="326"/>
      <c r="D288" s="326"/>
      <c r="E288" s="326"/>
      <c r="F288" s="326"/>
      <c r="G288" s="326"/>
      <c r="H288" s="326"/>
      <c r="I288" s="326"/>
      <c r="J288" s="326"/>
    </row>
    <row r="289" spans="1:11" ht="20.100000000000001" customHeight="1" x14ac:dyDescent="0.25">
      <c r="A289" s="9"/>
      <c r="B289" s="9"/>
      <c r="C289" s="9"/>
      <c r="D289" s="9"/>
      <c r="E289" s="9"/>
      <c r="F289" s="9"/>
      <c r="G289" s="9"/>
      <c r="H289" s="9"/>
      <c r="I289" s="9"/>
      <c r="J289" s="9"/>
    </row>
    <row r="290" spans="1:11" ht="20.100000000000001" customHeight="1" x14ac:dyDescent="0.25">
      <c r="A290" s="327" t="s">
        <v>82</v>
      </c>
      <c r="B290" s="327"/>
      <c r="C290" s="327"/>
      <c r="D290" s="327"/>
      <c r="E290" s="327"/>
      <c r="F290" s="327"/>
      <c r="G290" s="327"/>
      <c r="H290" s="327"/>
      <c r="I290" s="327"/>
      <c r="J290" s="327"/>
      <c r="K290" s="38"/>
    </row>
    <row r="291" spans="1:11" ht="20.100000000000001" customHeight="1" x14ac:dyDescent="0.25">
      <c r="A291" s="327"/>
      <c r="B291" s="327"/>
      <c r="C291" s="327"/>
      <c r="D291" s="327"/>
      <c r="E291" s="327"/>
      <c r="F291" s="327"/>
      <c r="G291" s="327"/>
      <c r="H291" s="327"/>
      <c r="I291" s="327"/>
      <c r="J291" s="327"/>
      <c r="K291" s="38"/>
    </row>
    <row r="292" spans="1:11" ht="20.100000000000001" customHeight="1" x14ac:dyDescent="0.25">
      <c r="A292" s="319" t="s">
        <v>83</v>
      </c>
      <c r="B292" s="319"/>
      <c r="C292" s="319"/>
      <c r="D292" s="319"/>
      <c r="E292" s="319"/>
      <c r="F292" s="319"/>
      <c r="G292" s="319"/>
      <c r="H292" s="319"/>
      <c r="I292" s="319"/>
      <c r="J292" s="319"/>
      <c r="K292" s="39"/>
    </row>
    <row r="293" spans="1:11" ht="20.100000000000001" customHeight="1" x14ac:dyDescent="0.25">
      <c r="A293" s="32"/>
      <c r="B293" s="32"/>
      <c r="C293" s="32"/>
      <c r="D293" s="32"/>
      <c r="E293" s="32"/>
      <c r="F293" s="32"/>
      <c r="G293" s="32"/>
      <c r="H293" s="32"/>
      <c r="I293" s="32"/>
      <c r="J293" s="32"/>
      <c r="K293" s="39"/>
    </row>
    <row r="294" spans="1:11" ht="20.100000000000001" customHeight="1" x14ac:dyDescent="0.25">
      <c r="A294" s="312" t="s">
        <v>84</v>
      </c>
      <c r="B294" s="312"/>
      <c r="C294" s="312"/>
      <c r="D294" s="33" t="s">
        <v>85</v>
      </c>
      <c r="E294" s="312" t="s">
        <v>86</v>
      </c>
      <c r="F294" s="312"/>
      <c r="G294" s="312" t="s">
        <v>87</v>
      </c>
      <c r="H294" s="312"/>
      <c r="I294" s="312" t="s">
        <v>88</v>
      </c>
      <c r="J294" s="312"/>
    </row>
    <row r="295" spans="1:11" ht="20.100000000000001" customHeight="1" x14ac:dyDescent="0.25">
      <c r="A295" s="320" t="s">
        <v>89</v>
      </c>
      <c r="B295" s="321"/>
      <c r="C295" s="322"/>
      <c r="D295" s="36">
        <v>0.25</v>
      </c>
      <c r="E295" s="36">
        <v>0.25</v>
      </c>
      <c r="F295" s="36">
        <v>0.21</v>
      </c>
      <c r="G295" s="36">
        <v>0.21</v>
      </c>
      <c r="H295" s="36">
        <v>0.13</v>
      </c>
      <c r="I295" s="36">
        <v>0.13</v>
      </c>
      <c r="J295" s="36">
        <v>0</v>
      </c>
    </row>
    <row r="296" spans="1:11" ht="20.100000000000001" customHeight="1" x14ac:dyDescent="0.25">
      <c r="A296" s="323" t="s">
        <v>90</v>
      </c>
      <c r="B296" s="324"/>
      <c r="C296" s="325"/>
      <c r="D296" s="31">
        <v>0.15</v>
      </c>
      <c r="E296" s="31">
        <v>0.15</v>
      </c>
      <c r="F296" s="31">
        <v>0.125</v>
      </c>
      <c r="G296" s="31">
        <v>0.125</v>
      </c>
      <c r="H296" s="31">
        <v>7.8E-2</v>
      </c>
      <c r="I296" s="31">
        <v>7.8E-2</v>
      </c>
      <c r="J296" s="31">
        <v>0</v>
      </c>
    </row>
    <row r="297" spans="1:11" ht="20.100000000000001" customHeight="1" x14ac:dyDescent="0.25">
      <c r="A297" s="323" t="s">
        <v>91</v>
      </c>
      <c r="B297" s="324"/>
      <c r="C297" s="325"/>
      <c r="D297" s="31">
        <v>0.1</v>
      </c>
      <c r="E297" s="31">
        <v>0.1</v>
      </c>
      <c r="F297" s="31">
        <v>8.4000000000000005E-2</v>
      </c>
      <c r="G297" s="31">
        <v>8.4000000000000005E-2</v>
      </c>
      <c r="H297" s="31">
        <v>5.1999999999999998E-2</v>
      </c>
      <c r="I297" s="31">
        <v>5.1999999999999998E-2</v>
      </c>
      <c r="J297" s="31">
        <v>0</v>
      </c>
    </row>
    <row r="298" spans="1:11" ht="20.100000000000001" customHeight="1" x14ac:dyDescent="0.25">
      <c r="A298" s="323" t="s">
        <v>93</v>
      </c>
      <c r="B298" s="324"/>
      <c r="C298" s="325"/>
      <c r="D298" s="31">
        <v>0.05</v>
      </c>
      <c r="E298" s="31">
        <v>0.05</v>
      </c>
      <c r="F298" s="31">
        <v>4.2000000000000003E-2</v>
      </c>
      <c r="G298" s="31">
        <v>4.2000000000000003E-2</v>
      </c>
      <c r="H298" s="31">
        <v>2.5999999999999999E-2</v>
      </c>
      <c r="I298" s="31">
        <v>2.5999999999999999E-2</v>
      </c>
      <c r="J298" s="31">
        <v>0</v>
      </c>
    </row>
    <row r="299" spans="1:11" ht="20.100000000000001" customHeight="1" x14ac:dyDescent="0.25">
      <c r="A299" s="10"/>
      <c r="B299" s="10"/>
      <c r="C299" s="10"/>
      <c r="D299" s="10"/>
      <c r="E299" s="10"/>
      <c r="F299" s="10"/>
      <c r="G299" s="10"/>
      <c r="H299" s="10"/>
      <c r="I299" s="10"/>
      <c r="J299" s="10"/>
    </row>
    <row r="300" spans="1:11" ht="20.100000000000001" customHeight="1" x14ac:dyDescent="0.25">
      <c r="A300" s="328" t="s">
        <v>94</v>
      </c>
      <c r="B300" s="328"/>
      <c r="C300" s="328"/>
      <c r="D300" s="328"/>
      <c r="E300" s="328"/>
      <c r="F300" s="328"/>
      <c r="G300" s="328"/>
      <c r="H300" s="328"/>
      <c r="I300" s="328"/>
      <c r="J300" s="328"/>
      <c r="K300" s="40"/>
    </row>
    <row r="301" spans="1:11" ht="20.100000000000001" customHeight="1" x14ac:dyDescent="0.25">
      <c r="A301" s="328" t="s">
        <v>95</v>
      </c>
      <c r="B301" s="328"/>
      <c r="C301" s="328"/>
      <c r="D301" s="328"/>
      <c r="E301" s="328"/>
      <c r="F301" s="328"/>
      <c r="G301" s="328"/>
      <c r="H301" s="328"/>
      <c r="I301" s="328"/>
      <c r="J301" s="328"/>
      <c r="K301" s="40"/>
    </row>
    <row r="302" spans="1:11" ht="20.100000000000001" customHeight="1" x14ac:dyDescent="0.25">
      <c r="A302" s="32" t="s">
        <v>96</v>
      </c>
      <c r="B302" s="319" t="s">
        <v>305</v>
      </c>
      <c r="C302" s="319"/>
      <c r="D302" s="319"/>
      <c r="E302" s="319"/>
      <c r="F302" s="319"/>
      <c r="G302" s="319"/>
      <c r="H302" s="319"/>
      <c r="I302" s="319"/>
      <c r="J302" s="319"/>
      <c r="K302" s="39"/>
    </row>
    <row r="303" spans="1:11" ht="20.100000000000001" customHeight="1" x14ac:dyDescent="0.25">
      <c r="A303" s="308" t="s">
        <v>304</v>
      </c>
      <c r="B303" s="308"/>
      <c r="C303" s="308"/>
      <c r="D303" s="308"/>
      <c r="E303" s="308"/>
      <c r="F303" s="308"/>
      <c r="G303" s="308"/>
      <c r="H303" s="308"/>
      <c r="I303" s="308"/>
      <c r="J303" s="308"/>
      <c r="K303" s="6"/>
    </row>
    <row r="304" spans="1:11" ht="20.100000000000001" customHeight="1" x14ac:dyDescent="0.25">
      <c r="A304" s="308"/>
      <c r="B304" s="308"/>
      <c r="C304" s="308"/>
      <c r="D304" s="308"/>
      <c r="E304" s="308"/>
      <c r="F304" s="308"/>
      <c r="G304" s="308"/>
      <c r="H304" s="308"/>
      <c r="I304" s="308"/>
      <c r="J304" s="308"/>
      <c r="K304" s="6"/>
    </row>
    <row r="305" spans="1:11" ht="20.100000000000001" customHeight="1" x14ac:dyDescent="0.25">
      <c r="A305" s="308"/>
      <c r="B305" s="308"/>
      <c r="C305" s="308"/>
      <c r="D305" s="308"/>
      <c r="E305" s="308"/>
      <c r="F305" s="308"/>
      <c r="G305" s="308"/>
      <c r="H305" s="308"/>
      <c r="I305" s="308"/>
      <c r="J305" s="308"/>
      <c r="K305" s="6"/>
    </row>
  </sheetData>
  <sheetProtection algorithmName="SHA-512" hashValue="Wi2rVi9yCR8LaBKNpcJKe67O8Dww4T2SgVgR9/O/zc/FDGDdrkd/PQdIRxcd1cTprdm3oI7+GJn54KYBcqQhqQ==" saltValue="eeaTt0jWqAbP+f8sknkTvA==" spinCount="100000" sheet="1" objects="1" scenarios="1" selectLockedCells="1" selectUnlockedCells="1"/>
  <mergeCells count="229">
    <mergeCell ref="I1:J1"/>
    <mergeCell ref="A303:J305"/>
    <mergeCell ref="B302:J302"/>
    <mergeCell ref="A295:C295"/>
    <mergeCell ref="A296:C296"/>
    <mergeCell ref="A297:C297"/>
    <mergeCell ref="A298:C298"/>
    <mergeCell ref="A288:J288"/>
    <mergeCell ref="A290:J291"/>
    <mergeCell ref="E294:F294"/>
    <mergeCell ref="G294:H294"/>
    <mergeCell ref="I294:J294"/>
    <mergeCell ref="A294:C294"/>
    <mergeCell ref="A300:J300"/>
    <mergeCell ref="A301:J301"/>
    <mergeCell ref="A292:J292"/>
    <mergeCell ref="A228:A231"/>
    <mergeCell ref="B228:J228"/>
    <mergeCell ref="B229:J229"/>
    <mergeCell ref="B230:J230"/>
    <mergeCell ref="A284:J285"/>
    <mergeCell ref="A116:A119"/>
    <mergeCell ref="B116:J116"/>
    <mergeCell ref="B117:J117"/>
    <mergeCell ref="B118:J118"/>
    <mergeCell ref="A172:A175"/>
    <mergeCell ref="B172:J172"/>
    <mergeCell ref="B173:J173"/>
    <mergeCell ref="B174:J174"/>
    <mergeCell ref="A113:B113"/>
    <mergeCell ref="C113:D113"/>
    <mergeCell ref="E113:F113"/>
    <mergeCell ref="G113:H113"/>
    <mergeCell ref="I113:J113"/>
    <mergeCell ref="A114:B114"/>
    <mergeCell ref="C114:D114"/>
    <mergeCell ref="E114:F114"/>
    <mergeCell ref="G114:H114"/>
    <mergeCell ref="I114:J114"/>
    <mergeCell ref="A111:B111"/>
    <mergeCell ref="C111:D111"/>
    <mergeCell ref="E111:F111"/>
    <mergeCell ref="G111:H111"/>
    <mergeCell ref="I111:J111"/>
    <mergeCell ref="A112:B112"/>
    <mergeCell ref="C112:D112"/>
    <mergeCell ref="E112:F112"/>
    <mergeCell ref="G112:H112"/>
    <mergeCell ref="I112:J112"/>
    <mergeCell ref="A109:B109"/>
    <mergeCell ref="C109:D109"/>
    <mergeCell ref="E109:F109"/>
    <mergeCell ref="G109:H109"/>
    <mergeCell ref="I109:J109"/>
    <mergeCell ref="A110:B110"/>
    <mergeCell ref="C110:D110"/>
    <mergeCell ref="E110:F110"/>
    <mergeCell ref="G110:H110"/>
    <mergeCell ref="I110:J110"/>
    <mergeCell ref="A107:B107"/>
    <mergeCell ref="C107:D107"/>
    <mergeCell ref="E107:F107"/>
    <mergeCell ref="G107:H107"/>
    <mergeCell ref="I107:J107"/>
    <mergeCell ref="A108:B108"/>
    <mergeCell ref="C108:D108"/>
    <mergeCell ref="E108:F108"/>
    <mergeCell ref="G108:H108"/>
    <mergeCell ref="I108:J108"/>
    <mergeCell ref="I105:J105"/>
    <mergeCell ref="A106:B106"/>
    <mergeCell ref="C106:D106"/>
    <mergeCell ref="E106:F106"/>
    <mergeCell ref="G106:H106"/>
    <mergeCell ref="I106:J106"/>
    <mergeCell ref="A87:J87"/>
    <mergeCell ref="A88:J89"/>
    <mergeCell ref="A92:J92"/>
    <mergeCell ref="A94:J98"/>
    <mergeCell ref="A100:J102"/>
    <mergeCell ref="A103:B105"/>
    <mergeCell ref="C103:D105"/>
    <mergeCell ref="E103:F105"/>
    <mergeCell ref="G103:J104"/>
    <mergeCell ref="G105:H105"/>
    <mergeCell ref="B85:D85"/>
    <mergeCell ref="F85:J85"/>
    <mergeCell ref="A73:A79"/>
    <mergeCell ref="B73:D79"/>
    <mergeCell ref="E73:E79"/>
    <mergeCell ref="F73:J79"/>
    <mergeCell ref="A80:A84"/>
    <mergeCell ref="B80:D84"/>
    <mergeCell ref="E80:E84"/>
    <mergeCell ref="F80:J84"/>
    <mergeCell ref="A62:A65"/>
    <mergeCell ref="B62:D65"/>
    <mergeCell ref="E62:E65"/>
    <mergeCell ref="F62:J65"/>
    <mergeCell ref="A66:A72"/>
    <mergeCell ref="B66:D72"/>
    <mergeCell ref="E66:E72"/>
    <mergeCell ref="F66:J72"/>
    <mergeCell ref="A56:A58"/>
    <mergeCell ref="B56:D58"/>
    <mergeCell ref="E56:E58"/>
    <mergeCell ref="F56:J58"/>
    <mergeCell ref="A59:A61"/>
    <mergeCell ref="B59:D61"/>
    <mergeCell ref="E59:E61"/>
    <mergeCell ref="F59:J61"/>
    <mergeCell ref="A50:A52"/>
    <mergeCell ref="B50:D52"/>
    <mergeCell ref="E50:E52"/>
    <mergeCell ref="F50:J52"/>
    <mergeCell ref="A53:A55"/>
    <mergeCell ref="B53:D55"/>
    <mergeCell ref="E53:E55"/>
    <mergeCell ref="F53:J55"/>
    <mergeCell ref="A40:J40"/>
    <mergeCell ref="A41:J41"/>
    <mergeCell ref="A42:J42"/>
    <mergeCell ref="A45:J46"/>
    <mergeCell ref="A48:A49"/>
    <mergeCell ref="B48:D49"/>
    <mergeCell ref="E48:E49"/>
    <mergeCell ref="F48:J49"/>
    <mergeCell ref="B36:C38"/>
    <mergeCell ref="D36:F36"/>
    <mergeCell ref="G36:H36"/>
    <mergeCell ref="I36:J36"/>
    <mergeCell ref="D37:F37"/>
    <mergeCell ref="G37:H37"/>
    <mergeCell ref="I37:J37"/>
    <mergeCell ref="D38:F38"/>
    <mergeCell ref="G38:H38"/>
    <mergeCell ref="I38:J38"/>
    <mergeCell ref="G30:H30"/>
    <mergeCell ref="I30:J30"/>
    <mergeCell ref="D34:F34"/>
    <mergeCell ref="G34:H34"/>
    <mergeCell ref="I34:J34"/>
    <mergeCell ref="D35:F35"/>
    <mergeCell ref="G35:H35"/>
    <mergeCell ref="I35:J35"/>
    <mergeCell ref="D31:F31"/>
    <mergeCell ref="G31:H31"/>
    <mergeCell ref="I31:J31"/>
    <mergeCell ref="G23:H23"/>
    <mergeCell ref="I23:J23"/>
    <mergeCell ref="A26:A38"/>
    <mergeCell ref="B26:C31"/>
    <mergeCell ref="D26:F26"/>
    <mergeCell ref="G26:H26"/>
    <mergeCell ref="I26:J26"/>
    <mergeCell ref="D27:F27"/>
    <mergeCell ref="G27:H27"/>
    <mergeCell ref="I27:J27"/>
    <mergeCell ref="D28:F28"/>
    <mergeCell ref="G28:H28"/>
    <mergeCell ref="B32:C35"/>
    <mergeCell ref="D32:F32"/>
    <mergeCell ref="G32:H32"/>
    <mergeCell ref="I32:J32"/>
    <mergeCell ref="D33:F33"/>
    <mergeCell ref="G33:H33"/>
    <mergeCell ref="I33:J33"/>
    <mergeCell ref="I28:J28"/>
    <mergeCell ref="D29:F29"/>
    <mergeCell ref="G29:H29"/>
    <mergeCell ref="I29:J29"/>
    <mergeCell ref="D30:F30"/>
    <mergeCell ref="I15:J15"/>
    <mergeCell ref="D16:F16"/>
    <mergeCell ref="G16:H16"/>
    <mergeCell ref="I16:J16"/>
    <mergeCell ref="D19:F19"/>
    <mergeCell ref="G19:H19"/>
    <mergeCell ref="I19:J19"/>
    <mergeCell ref="B20:C25"/>
    <mergeCell ref="D20:F20"/>
    <mergeCell ref="G20:H20"/>
    <mergeCell ref="I20:J20"/>
    <mergeCell ref="D21:F21"/>
    <mergeCell ref="G21:H21"/>
    <mergeCell ref="I21:J21"/>
    <mergeCell ref="D24:F24"/>
    <mergeCell ref="G24:H24"/>
    <mergeCell ref="I24:J24"/>
    <mergeCell ref="D25:F25"/>
    <mergeCell ref="G25:H25"/>
    <mergeCell ref="I25:J25"/>
    <mergeCell ref="D22:F22"/>
    <mergeCell ref="G22:H22"/>
    <mergeCell ref="I22:J22"/>
    <mergeCell ref="D23:F23"/>
    <mergeCell ref="D13:F13"/>
    <mergeCell ref="G13:H13"/>
    <mergeCell ref="I13:J13"/>
    <mergeCell ref="D14:F14"/>
    <mergeCell ref="G14:H14"/>
    <mergeCell ref="I14:J14"/>
    <mergeCell ref="A10:A25"/>
    <mergeCell ref="B10:C11"/>
    <mergeCell ref="D10:F10"/>
    <mergeCell ref="G10:H10"/>
    <mergeCell ref="I10:J10"/>
    <mergeCell ref="D11:F11"/>
    <mergeCell ref="G11:H11"/>
    <mergeCell ref="I11:J11"/>
    <mergeCell ref="B12:C19"/>
    <mergeCell ref="D12:F12"/>
    <mergeCell ref="D17:F17"/>
    <mergeCell ref="G17:H17"/>
    <mergeCell ref="I17:J17"/>
    <mergeCell ref="D18:F18"/>
    <mergeCell ref="G18:H18"/>
    <mergeCell ref="I18:J18"/>
    <mergeCell ref="D15:F15"/>
    <mergeCell ref="G15:H15"/>
    <mergeCell ref="A5:J5"/>
    <mergeCell ref="A7:A9"/>
    <mergeCell ref="B7:C9"/>
    <mergeCell ref="D7:F9"/>
    <mergeCell ref="G7:H8"/>
    <mergeCell ref="I7:J9"/>
    <mergeCell ref="G9:H9"/>
    <mergeCell ref="G12:H12"/>
    <mergeCell ref="I12:J12"/>
  </mergeCells>
  <hyperlinks>
    <hyperlink ref="L1" location="MENU!B23" display="MENU" xr:uid="{3B1F5870-4D46-4DF5-B4B6-60500A953ED5}"/>
  </hyperlinks>
  <pageMargins left="0.511811024" right="0.511811024" top="0.78740157499999996" bottom="0.78740157499999996" header="0.31496062000000002" footer="0.31496062000000002"/>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B3B11-9153-4E6F-943A-171478F05320}">
  <sheetPr codeName="Planilha19"/>
  <dimension ref="A1:T27"/>
  <sheetViews>
    <sheetView showGridLines="0" workbookViewId="0">
      <selection activeCell="V24" sqref="A1:XFD1048576"/>
    </sheetView>
  </sheetViews>
  <sheetFormatPr defaultRowHeight="15" x14ac:dyDescent="0.25"/>
  <cols>
    <col min="1" max="18" width="6.625" customWidth="1"/>
    <col min="19" max="19" width="15.625" customWidth="1"/>
    <col min="20" max="20" width="25.625" customWidth="1"/>
  </cols>
  <sheetData>
    <row r="1" spans="1:20" ht="140.1" customHeight="1" x14ac:dyDescent="0.25">
      <c r="A1" s="67"/>
      <c r="B1" s="67"/>
      <c r="C1" s="67"/>
      <c r="D1" s="67"/>
      <c r="E1" s="67"/>
      <c r="F1" s="67"/>
      <c r="G1" s="67"/>
      <c r="H1" s="67"/>
      <c r="I1" s="67"/>
      <c r="J1" s="67"/>
      <c r="K1" s="67"/>
      <c r="L1" s="67"/>
      <c r="M1" s="67"/>
      <c r="N1" s="67"/>
      <c r="O1" s="318"/>
      <c r="P1" s="318"/>
      <c r="Q1" s="318"/>
      <c r="R1" s="318"/>
      <c r="T1" s="124" t="s">
        <v>686</v>
      </c>
    </row>
    <row r="2" spans="1:20" ht="3.95" customHeight="1" x14ac:dyDescent="0.25"/>
    <row r="3" spans="1:20" ht="3.95" customHeight="1" x14ac:dyDescent="0.25">
      <c r="A3" s="67"/>
      <c r="B3" s="67"/>
      <c r="C3" s="67"/>
      <c r="D3" s="67"/>
      <c r="E3" s="67"/>
      <c r="F3" s="67"/>
      <c r="G3" s="67"/>
      <c r="H3" s="67"/>
      <c r="I3" s="67"/>
      <c r="J3" s="67"/>
      <c r="K3" s="67"/>
      <c r="L3" s="67"/>
      <c r="M3" s="67"/>
      <c r="N3" s="67"/>
      <c r="O3" s="67"/>
      <c r="P3" s="67"/>
      <c r="Q3" s="67"/>
      <c r="R3" s="67"/>
    </row>
    <row r="5" spans="1:20" x14ac:dyDescent="0.25">
      <c r="A5" s="257" t="s">
        <v>672</v>
      </c>
      <c r="B5" s="257"/>
      <c r="C5" s="257"/>
      <c r="D5" s="257"/>
      <c r="E5" s="257"/>
      <c r="F5" s="257"/>
      <c r="G5" s="257"/>
      <c r="H5" s="257"/>
      <c r="I5" s="257"/>
      <c r="J5" s="257"/>
      <c r="K5" s="257"/>
      <c r="L5" s="257"/>
      <c r="M5" s="257"/>
      <c r="N5" s="257"/>
      <c r="O5" s="257"/>
      <c r="P5" s="257"/>
      <c r="Q5" s="257"/>
      <c r="R5" s="257"/>
    </row>
    <row r="7" spans="1:20" x14ac:dyDescent="0.25">
      <c r="A7" s="20"/>
      <c r="B7" s="20"/>
      <c r="C7" s="20"/>
      <c r="D7" s="20"/>
      <c r="E7" s="20"/>
      <c r="F7" s="20"/>
      <c r="G7" s="20"/>
      <c r="H7" s="20"/>
      <c r="I7" s="20"/>
      <c r="J7" s="20"/>
      <c r="K7" s="20"/>
      <c r="L7" s="20"/>
      <c r="M7" s="20"/>
      <c r="N7" s="20"/>
      <c r="O7" s="20"/>
      <c r="P7" s="20"/>
      <c r="Q7" s="20"/>
      <c r="R7" s="20"/>
    </row>
    <row r="8" spans="1:20" ht="39.950000000000003" customHeight="1" x14ac:dyDescent="0.25">
      <c r="A8" s="257" t="s">
        <v>84</v>
      </c>
      <c r="B8" s="257"/>
      <c r="C8" s="257"/>
      <c r="D8" s="257"/>
      <c r="E8" s="257" t="s">
        <v>85</v>
      </c>
      <c r="F8" s="257"/>
      <c r="G8" s="257" t="s">
        <v>86</v>
      </c>
      <c r="H8" s="257"/>
      <c r="I8" s="257"/>
      <c r="J8" s="257"/>
      <c r="K8" s="257" t="s">
        <v>87</v>
      </c>
      <c r="L8" s="257"/>
      <c r="M8" s="257"/>
      <c r="N8" s="257"/>
      <c r="O8" s="257" t="s">
        <v>88</v>
      </c>
      <c r="P8" s="257"/>
      <c r="Q8" s="257"/>
      <c r="R8" s="257"/>
    </row>
    <row r="9" spans="1:20" x14ac:dyDescent="0.25">
      <c r="A9" s="313" t="s">
        <v>89</v>
      </c>
      <c r="B9" s="313"/>
      <c r="C9" s="313"/>
      <c r="D9" s="313"/>
      <c r="E9" s="332">
        <v>0.25</v>
      </c>
      <c r="F9" s="332"/>
      <c r="G9" s="332">
        <v>0.25</v>
      </c>
      <c r="H9" s="332"/>
      <c r="I9" s="332">
        <v>0.21</v>
      </c>
      <c r="J9" s="332"/>
      <c r="K9" s="332">
        <v>0.21</v>
      </c>
      <c r="L9" s="332"/>
      <c r="M9" s="332">
        <v>0.13</v>
      </c>
      <c r="N9" s="332"/>
      <c r="O9" s="332">
        <v>0.13</v>
      </c>
      <c r="P9" s="332"/>
      <c r="Q9" s="332">
        <v>0</v>
      </c>
      <c r="R9" s="332"/>
    </row>
    <row r="10" spans="1:20" x14ac:dyDescent="0.25">
      <c r="A10" s="313"/>
      <c r="B10" s="313"/>
      <c r="C10" s="313"/>
      <c r="D10" s="313"/>
      <c r="E10" s="332"/>
      <c r="F10" s="332"/>
      <c r="G10" s="332"/>
      <c r="H10" s="332"/>
      <c r="I10" s="332"/>
      <c r="J10" s="332"/>
      <c r="K10" s="332"/>
      <c r="L10" s="332"/>
      <c r="M10" s="332"/>
      <c r="N10" s="332"/>
      <c r="O10" s="332"/>
      <c r="P10" s="332"/>
      <c r="Q10" s="332"/>
      <c r="R10" s="332"/>
    </row>
    <row r="11" spans="1:20" x14ac:dyDescent="0.25">
      <c r="A11" s="333" t="s">
        <v>90</v>
      </c>
      <c r="B11" s="333"/>
      <c r="C11" s="333"/>
      <c r="D11" s="333"/>
      <c r="E11" s="334">
        <v>0.15</v>
      </c>
      <c r="F11" s="334"/>
      <c r="G11" s="334">
        <v>0.15</v>
      </c>
      <c r="H11" s="334"/>
      <c r="I11" s="334">
        <v>0.125</v>
      </c>
      <c r="J11" s="334"/>
      <c r="K11" s="334">
        <v>0.125</v>
      </c>
      <c r="L11" s="334"/>
      <c r="M11" s="334">
        <v>7.8E-2</v>
      </c>
      <c r="N11" s="334"/>
      <c r="O11" s="334">
        <v>7.8E-2</v>
      </c>
      <c r="P11" s="334"/>
      <c r="Q11" s="334">
        <v>0</v>
      </c>
      <c r="R11" s="334"/>
    </row>
    <row r="12" spans="1:20" x14ac:dyDescent="0.25">
      <c r="A12" s="333"/>
      <c r="B12" s="333"/>
      <c r="C12" s="333"/>
      <c r="D12" s="333"/>
      <c r="E12" s="334"/>
      <c r="F12" s="334"/>
      <c r="G12" s="334"/>
      <c r="H12" s="334"/>
      <c r="I12" s="334"/>
      <c r="J12" s="334"/>
      <c r="K12" s="334"/>
      <c r="L12" s="334"/>
      <c r="M12" s="334"/>
      <c r="N12" s="334"/>
      <c r="O12" s="334"/>
      <c r="P12" s="334"/>
      <c r="Q12" s="334"/>
      <c r="R12" s="334"/>
    </row>
    <row r="13" spans="1:20" x14ac:dyDescent="0.25">
      <c r="A13" s="313" t="s">
        <v>91</v>
      </c>
      <c r="B13" s="313"/>
      <c r="C13" s="313"/>
      <c r="D13" s="313"/>
      <c r="E13" s="332">
        <v>0.1</v>
      </c>
      <c r="F13" s="332"/>
      <c r="G13" s="332">
        <v>0.1</v>
      </c>
      <c r="H13" s="332"/>
      <c r="I13" s="332">
        <v>8.4000000000000005E-2</v>
      </c>
      <c r="J13" s="332"/>
      <c r="K13" s="332">
        <v>8.4000000000000005E-2</v>
      </c>
      <c r="L13" s="332"/>
      <c r="M13" s="332">
        <v>5.1999999999999998E-2</v>
      </c>
      <c r="N13" s="332"/>
      <c r="O13" s="332">
        <v>5.1999999999999998E-2</v>
      </c>
      <c r="P13" s="332"/>
      <c r="Q13" s="332">
        <v>0</v>
      </c>
      <c r="R13" s="332"/>
    </row>
    <row r="14" spans="1:20" x14ac:dyDescent="0.25">
      <c r="A14" s="313"/>
      <c r="B14" s="313"/>
      <c r="C14" s="313"/>
      <c r="D14" s="313"/>
      <c r="E14" s="332"/>
      <c r="F14" s="332"/>
      <c r="G14" s="332"/>
      <c r="H14" s="332"/>
      <c r="I14" s="332"/>
      <c r="J14" s="332"/>
      <c r="K14" s="332"/>
      <c r="L14" s="332"/>
      <c r="M14" s="332"/>
      <c r="N14" s="332"/>
      <c r="O14" s="332"/>
      <c r="P14" s="332"/>
      <c r="Q14" s="332"/>
      <c r="R14" s="332"/>
    </row>
    <row r="15" spans="1:20" x14ac:dyDescent="0.25">
      <c r="A15" s="333" t="s">
        <v>93</v>
      </c>
      <c r="B15" s="333"/>
      <c r="C15" s="333"/>
      <c r="D15" s="333"/>
      <c r="E15" s="334">
        <v>0.05</v>
      </c>
      <c r="F15" s="334"/>
      <c r="G15" s="334">
        <v>0.05</v>
      </c>
      <c r="H15" s="334"/>
      <c r="I15" s="334">
        <v>4.2000000000000003E-2</v>
      </c>
      <c r="J15" s="334"/>
      <c r="K15" s="334">
        <v>4.2000000000000003E-2</v>
      </c>
      <c r="L15" s="334"/>
      <c r="M15" s="334">
        <v>2.5999999999999999E-2</v>
      </c>
      <c r="N15" s="334"/>
      <c r="O15" s="334">
        <v>2.5999999999999999E-2</v>
      </c>
      <c r="P15" s="334"/>
      <c r="Q15" s="334">
        <v>0</v>
      </c>
      <c r="R15" s="334"/>
    </row>
    <row r="16" spans="1:20" x14ac:dyDescent="0.25">
      <c r="A16" s="333"/>
      <c r="B16" s="333"/>
      <c r="C16" s="333"/>
      <c r="D16" s="333"/>
      <c r="E16" s="334"/>
      <c r="F16" s="334"/>
      <c r="G16" s="334"/>
      <c r="H16" s="334"/>
      <c r="I16" s="334"/>
      <c r="J16" s="334"/>
      <c r="K16" s="334"/>
      <c r="L16" s="334"/>
      <c r="M16" s="334"/>
      <c r="N16" s="334"/>
      <c r="O16" s="334"/>
      <c r="P16" s="334"/>
      <c r="Q16" s="334"/>
      <c r="R16" s="334"/>
    </row>
    <row r="18" spans="1:18" x14ac:dyDescent="0.25">
      <c r="A18" s="335" t="s">
        <v>82</v>
      </c>
      <c r="B18" s="335"/>
      <c r="C18" s="335"/>
      <c r="D18" s="335"/>
      <c r="E18" s="335"/>
      <c r="F18" s="335"/>
      <c r="G18" s="335"/>
      <c r="H18" s="335"/>
      <c r="I18" s="335"/>
      <c r="J18" s="335"/>
      <c r="K18" s="335"/>
      <c r="L18" s="335"/>
      <c r="M18" s="335"/>
      <c r="N18" s="335"/>
      <c r="O18" s="335"/>
      <c r="P18" s="335"/>
      <c r="Q18" s="335"/>
      <c r="R18" s="335"/>
    </row>
    <row r="19" spans="1:18" x14ac:dyDescent="0.25">
      <c r="A19" s="335"/>
      <c r="B19" s="335"/>
      <c r="C19" s="335"/>
      <c r="D19" s="335"/>
      <c r="E19" s="335"/>
      <c r="F19" s="335"/>
      <c r="G19" s="335"/>
      <c r="H19" s="335"/>
      <c r="I19" s="335"/>
      <c r="J19" s="335"/>
      <c r="K19" s="335"/>
      <c r="L19" s="335"/>
      <c r="M19" s="335"/>
      <c r="N19" s="335"/>
      <c r="O19" s="335"/>
      <c r="P19" s="335"/>
      <c r="Q19" s="335"/>
      <c r="R19" s="335"/>
    </row>
    <row r="20" spans="1:18" x14ac:dyDescent="0.25">
      <c r="A20" s="313" t="s">
        <v>83</v>
      </c>
      <c r="B20" s="313"/>
      <c r="C20" s="313"/>
      <c r="D20" s="313"/>
      <c r="E20" s="313"/>
      <c r="F20" s="313"/>
      <c r="G20" s="313"/>
      <c r="H20" s="313"/>
      <c r="I20" s="313"/>
      <c r="J20" s="313"/>
      <c r="K20" s="313"/>
      <c r="L20" s="313"/>
      <c r="M20" s="313"/>
      <c r="N20" s="313"/>
      <c r="O20" s="313"/>
      <c r="P20" s="313"/>
      <c r="Q20" s="313"/>
      <c r="R20" s="313"/>
    </row>
    <row r="22" spans="1:18" x14ac:dyDescent="0.25">
      <c r="A22" t="s">
        <v>59</v>
      </c>
    </row>
    <row r="23" spans="1:18" x14ac:dyDescent="0.25">
      <c r="A23" s="313" t="s">
        <v>673</v>
      </c>
      <c r="B23" s="313"/>
      <c r="C23" s="313"/>
      <c r="D23" s="313"/>
      <c r="E23" s="313"/>
      <c r="F23" s="313"/>
      <c r="G23" s="313"/>
      <c r="H23" s="313"/>
      <c r="I23" s="313"/>
      <c r="J23" s="313"/>
      <c r="K23" s="313"/>
      <c r="L23" s="313"/>
      <c r="M23" s="313"/>
      <c r="N23" s="313"/>
      <c r="O23" s="313"/>
      <c r="P23" s="313"/>
      <c r="Q23" s="313"/>
      <c r="R23" s="313"/>
    </row>
    <row r="24" spans="1:18" x14ac:dyDescent="0.25">
      <c r="A24" s="313" t="s">
        <v>864</v>
      </c>
      <c r="B24" s="313"/>
      <c r="C24" s="313"/>
      <c r="D24" s="313"/>
      <c r="E24" s="313"/>
      <c r="F24" s="313"/>
      <c r="G24" s="313"/>
      <c r="H24" s="313"/>
      <c r="I24" s="313"/>
      <c r="J24" s="313"/>
      <c r="K24" s="313"/>
      <c r="L24" s="313"/>
      <c r="M24" s="313"/>
      <c r="N24" s="313"/>
      <c r="O24" s="313"/>
      <c r="P24" s="313"/>
      <c r="Q24" s="313"/>
      <c r="R24" s="313"/>
    </row>
    <row r="25" spans="1:18" x14ac:dyDescent="0.25">
      <c r="A25" s="313"/>
      <c r="B25" s="313"/>
      <c r="C25" s="313"/>
      <c r="D25" s="313"/>
      <c r="E25" s="313"/>
      <c r="F25" s="313"/>
      <c r="G25" s="313"/>
      <c r="H25" s="313"/>
      <c r="I25" s="313"/>
      <c r="J25" s="313"/>
      <c r="K25" s="313"/>
      <c r="L25" s="313"/>
      <c r="M25" s="313"/>
      <c r="N25" s="313"/>
      <c r="O25" s="313"/>
      <c r="P25" s="313"/>
      <c r="Q25" s="313"/>
      <c r="R25" s="313"/>
    </row>
    <row r="26" spans="1:18" x14ac:dyDescent="0.25">
      <c r="A26" s="313" t="s">
        <v>674</v>
      </c>
      <c r="B26" s="313"/>
      <c r="C26" s="313"/>
      <c r="D26" s="313"/>
      <c r="E26" s="313"/>
      <c r="F26" s="313"/>
      <c r="G26" s="313"/>
      <c r="H26" s="313"/>
      <c r="I26" s="313"/>
      <c r="J26" s="313"/>
      <c r="K26" s="313"/>
      <c r="L26" s="313"/>
      <c r="M26" s="313"/>
      <c r="N26" s="313"/>
      <c r="O26" s="313"/>
      <c r="P26" s="313"/>
      <c r="Q26" s="313"/>
      <c r="R26" s="313"/>
    </row>
    <row r="27" spans="1:18" x14ac:dyDescent="0.25">
      <c r="A27" s="313"/>
      <c r="B27" s="313"/>
      <c r="C27" s="313"/>
      <c r="D27" s="313"/>
      <c r="E27" s="313"/>
      <c r="F27" s="313"/>
      <c r="G27" s="313"/>
      <c r="H27" s="313"/>
      <c r="I27" s="313"/>
      <c r="J27" s="313"/>
      <c r="K27" s="313"/>
      <c r="L27" s="313"/>
      <c r="M27" s="313"/>
      <c r="N27" s="313"/>
      <c r="O27" s="313"/>
      <c r="P27" s="313"/>
      <c r="Q27" s="313"/>
      <c r="R27" s="313"/>
    </row>
  </sheetData>
  <sheetProtection algorithmName="SHA-512" hashValue="tdGUF0p5W/CrkDhQScCdnL9XZu1cfrkxpe6djDEkscUY46jKa1KXHk4AU63LnR8l3SpcS1ACImt5KkUVxDRWVQ==" saltValue="t4em1PytcDlVZ9Xu5IBHBg==" spinCount="100000" sheet="1" objects="1" scenarios="1" selectLockedCells="1" selectUnlockedCells="1"/>
  <mergeCells count="44">
    <mergeCell ref="A18:R19"/>
    <mergeCell ref="A20:R20"/>
    <mergeCell ref="A23:R23"/>
    <mergeCell ref="A24:R25"/>
    <mergeCell ref="A26:R27"/>
    <mergeCell ref="O1:R1"/>
    <mergeCell ref="O13:P14"/>
    <mergeCell ref="Q13:R14"/>
    <mergeCell ref="A15:D16"/>
    <mergeCell ref="E15:F16"/>
    <mergeCell ref="G15:H16"/>
    <mergeCell ref="I15:J16"/>
    <mergeCell ref="K15:L16"/>
    <mergeCell ref="M15:N16"/>
    <mergeCell ref="O15:P16"/>
    <mergeCell ref="Q15:R16"/>
    <mergeCell ref="A13:D14"/>
    <mergeCell ref="E13:F14"/>
    <mergeCell ref="G13:H14"/>
    <mergeCell ref="I13:J14"/>
    <mergeCell ref="K13:L14"/>
    <mergeCell ref="M13:N14"/>
    <mergeCell ref="O9:P10"/>
    <mergeCell ref="Q9:R10"/>
    <mergeCell ref="A11:D12"/>
    <mergeCell ref="E11:F12"/>
    <mergeCell ref="G11:H12"/>
    <mergeCell ref="I11:J12"/>
    <mergeCell ref="K11:L12"/>
    <mergeCell ref="M11:N12"/>
    <mergeCell ref="O11:P12"/>
    <mergeCell ref="Q11:R12"/>
    <mergeCell ref="A9:D10"/>
    <mergeCell ref="E9:F10"/>
    <mergeCell ref="G9:H10"/>
    <mergeCell ref="I9:J10"/>
    <mergeCell ref="K9:L10"/>
    <mergeCell ref="M9:N10"/>
    <mergeCell ref="A5:R5"/>
    <mergeCell ref="A8:D8"/>
    <mergeCell ref="E8:F8"/>
    <mergeCell ref="G8:J8"/>
    <mergeCell ref="K8:N8"/>
    <mergeCell ref="O8:R8"/>
  </mergeCells>
  <hyperlinks>
    <hyperlink ref="T1" location="MENU!B24" display="MENU" xr:uid="{5784CCE6-99D5-4D1D-9F9C-28BE46BD479B}"/>
  </hyperlink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C8DBB-F4DE-46B3-9B87-B8F1DD2849C3}">
  <sheetPr codeName="Planilha2"/>
  <dimension ref="A1:I23"/>
  <sheetViews>
    <sheetView showGridLines="0" zoomScaleNormal="100" workbookViewId="0"/>
  </sheetViews>
  <sheetFormatPr defaultColWidth="20.625" defaultRowHeight="20.100000000000001" customHeight="1" x14ac:dyDescent="0.25"/>
  <cols>
    <col min="1" max="1" width="10.625" style="337" customWidth="1"/>
    <col min="2" max="5" width="25.625" style="337" customWidth="1"/>
    <col min="6" max="6" width="15.625" style="347" customWidth="1"/>
    <col min="7" max="7" width="25.625" style="347" customWidth="1"/>
    <col min="8" max="16384" width="20.625" style="347"/>
  </cols>
  <sheetData>
    <row r="1" spans="1:9" ht="140.1" customHeight="1" x14ac:dyDescent="0.25">
      <c r="A1" s="346"/>
      <c r="B1" s="346"/>
      <c r="C1" s="346"/>
      <c r="D1" s="346"/>
      <c r="G1" s="348" t="s">
        <v>686</v>
      </c>
    </row>
    <row r="2" spans="1:9" ht="3.95" customHeight="1" x14ac:dyDescent="0.25"/>
    <row r="3" spans="1:9" ht="3.95" customHeight="1" x14ac:dyDescent="0.25">
      <c r="A3" s="346"/>
      <c r="B3" s="346"/>
      <c r="C3" s="346"/>
      <c r="D3" s="346"/>
      <c r="E3" s="346"/>
    </row>
    <row r="5" spans="1:9" ht="20.100000000000001" customHeight="1" x14ac:dyDescent="0.25">
      <c r="A5" s="145" t="s">
        <v>212</v>
      </c>
      <c r="B5" s="145"/>
      <c r="C5" s="145"/>
      <c r="D5" s="145"/>
      <c r="E5" s="145"/>
    </row>
    <row r="6" spans="1:9" ht="20.100000000000001" customHeight="1" x14ac:dyDescent="0.25">
      <c r="A6" s="68"/>
      <c r="B6" s="68"/>
      <c r="C6" s="68"/>
      <c r="D6" s="68"/>
      <c r="E6" s="68"/>
    </row>
    <row r="7" spans="1:9" ht="20.100000000000001" customHeight="1" x14ac:dyDescent="0.25">
      <c r="A7" s="135" t="s">
        <v>5</v>
      </c>
      <c r="B7" s="144" t="s">
        <v>776</v>
      </c>
      <c r="C7" s="144"/>
      <c r="D7" s="144"/>
      <c r="E7" s="144"/>
    </row>
    <row r="8" spans="1:9" ht="20.100000000000001" customHeight="1" x14ac:dyDescent="0.25">
      <c r="A8" s="69"/>
      <c r="B8" s="69"/>
      <c r="C8" s="69"/>
      <c r="D8" s="69"/>
      <c r="E8" s="69"/>
    </row>
    <row r="9" spans="1:9" ht="20.100000000000001" customHeight="1" x14ac:dyDescent="0.25">
      <c r="A9" s="136">
        <v>1</v>
      </c>
      <c r="B9" s="69" t="s">
        <v>585</v>
      </c>
      <c r="C9" s="69" t="s">
        <v>777</v>
      </c>
      <c r="D9" s="69"/>
      <c r="E9" s="131"/>
      <c r="G9" s="352"/>
      <c r="H9" s="347">
        <f>C10</f>
        <v>180000</v>
      </c>
      <c r="I9" s="347">
        <f>C11</f>
        <v>300</v>
      </c>
    </row>
    <row r="10" spans="1:9" ht="20.100000000000001" customHeight="1" x14ac:dyDescent="0.25">
      <c r="A10" s="68"/>
      <c r="B10" s="131" t="s">
        <v>774</v>
      </c>
      <c r="C10" s="140">
        <v>180000</v>
      </c>
      <c r="D10" s="137"/>
      <c r="E10" s="131"/>
      <c r="G10" s="352"/>
      <c r="H10" s="347">
        <f>C15</f>
        <v>200000</v>
      </c>
      <c r="I10" s="347">
        <f>C16</f>
        <v>320</v>
      </c>
    </row>
    <row r="11" spans="1:9" ht="20.100000000000001" customHeight="1" x14ac:dyDescent="0.25">
      <c r="A11" s="68"/>
      <c r="B11" s="131" t="s">
        <v>775</v>
      </c>
      <c r="C11" s="140">
        <v>300</v>
      </c>
      <c r="D11" s="137"/>
      <c r="E11" s="68"/>
      <c r="G11" s="352"/>
      <c r="H11" s="347">
        <f>C20</f>
        <v>110000</v>
      </c>
      <c r="I11" s="347">
        <f>C21</f>
        <v>150</v>
      </c>
    </row>
    <row r="12" spans="1:9" ht="20.100000000000001" customHeight="1" x14ac:dyDescent="0.25">
      <c r="A12" s="69"/>
      <c r="B12" s="131" t="s">
        <v>773</v>
      </c>
      <c r="C12" s="131"/>
      <c r="D12" s="143"/>
      <c r="E12" s="143"/>
      <c r="G12" s="352"/>
    </row>
    <row r="13" spans="1:9" ht="20.100000000000001" customHeight="1" x14ac:dyDescent="0.25">
      <c r="A13" s="42"/>
      <c r="B13" s="42"/>
      <c r="C13" s="42"/>
      <c r="D13" s="42"/>
      <c r="E13" s="42"/>
      <c r="G13" s="352"/>
    </row>
    <row r="14" spans="1:9" ht="20.100000000000001" customHeight="1" x14ac:dyDescent="0.25">
      <c r="A14" s="136">
        <v>2</v>
      </c>
      <c r="B14" s="69" t="s">
        <v>585</v>
      </c>
      <c r="C14" s="69" t="s">
        <v>777</v>
      </c>
      <c r="D14" s="69"/>
      <c r="E14" s="131"/>
    </row>
    <row r="15" spans="1:9" ht="20.100000000000001" customHeight="1" x14ac:dyDescent="0.25">
      <c r="A15" s="68"/>
      <c r="B15" s="131" t="s">
        <v>774</v>
      </c>
      <c r="C15" s="140">
        <v>200000</v>
      </c>
      <c r="D15" s="137"/>
      <c r="E15" s="131"/>
    </row>
    <row r="16" spans="1:9" ht="20.100000000000001" customHeight="1" x14ac:dyDescent="0.25">
      <c r="A16" s="68"/>
      <c r="B16" s="131" t="s">
        <v>775</v>
      </c>
      <c r="C16" s="140">
        <v>320</v>
      </c>
      <c r="D16" s="137"/>
      <c r="E16" s="68"/>
    </row>
    <row r="17" spans="1:5" ht="20.100000000000001" customHeight="1" x14ac:dyDescent="0.25">
      <c r="A17" s="69"/>
      <c r="B17" s="131" t="s">
        <v>773</v>
      </c>
      <c r="C17" s="131"/>
      <c r="D17" s="143"/>
      <c r="E17" s="143"/>
    </row>
    <row r="18" spans="1:5" ht="20.100000000000001" customHeight="1" x14ac:dyDescent="0.25">
      <c r="A18" s="42"/>
      <c r="B18" s="42"/>
      <c r="C18" s="42"/>
      <c r="D18" s="42"/>
      <c r="E18" s="42"/>
    </row>
    <row r="19" spans="1:5" ht="20.100000000000001" customHeight="1" x14ac:dyDescent="0.25">
      <c r="A19" s="136">
        <v>3</v>
      </c>
      <c r="B19" s="69" t="s">
        <v>585</v>
      </c>
      <c r="C19" s="69" t="s">
        <v>777</v>
      </c>
      <c r="D19" s="69"/>
      <c r="E19" s="131"/>
    </row>
    <row r="20" spans="1:5" ht="20.100000000000001" customHeight="1" x14ac:dyDescent="0.25">
      <c r="A20" s="68"/>
      <c r="B20" s="131" t="s">
        <v>774</v>
      </c>
      <c r="C20" s="140">
        <v>110000</v>
      </c>
      <c r="D20" s="137"/>
      <c r="E20" s="131"/>
    </row>
    <row r="21" spans="1:5" ht="20.100000000000001" customHeight="1" x14ac:dyDescent="0.25">
      <c r="A21" s="68"/>
      <c r="B21" s="131" t="s">
        <v>775</v>
      </c>
      <c r="C21" s="140">
        <v>150</v>
      </c>
      <c r="D21" s="137"/>
      <c r="E21" s="68"/>
    </row>
    <row r="22" spans="1:5" ht="20.100000000000001" customHeight="1" x14ac:dyDescent="0.25">
      <c r="A22" s="69"/>
      <c r="B22" s="131" t="s">
        <v>773</v>
      </c>
      <c r="C22" s="131"/>
      <c r="D22" s="143"/>
      <c r="E22" s="143"/>
    </row>
    <row r="23" spans="1:5" ht="20.100000000000001" customHeight="1" x14ac:dyDescent="0.25">
      <c r="A23" s="42"/>
      <c r="B23" s="42"/>
      <c r="C23" s="42"/>
      <c r="D23" s="42"/>
      <c r="E23" s="42"/>
    </row>
  </sheetData>
  <sheetProtection algorithmName="SHA-512" hashValue="B8DXJb5tqP1s8YIiwjS+d4TAk4CU5+2CM5J8buhiQfHaH/3AnYSf21huKe6lMDhFQO5H5YXTymkiw08UndGxyA==" saltValue="JRcOywhVWLEd5SLK1Dbmxw==" spinCount="100000" sheet="1" objects="1" scenarios="1"/>
  <mergeCells count="5">
    <mergeCell ref="D22:E22"/>
    <mergeCell ref="B7:E7"/>
    <mergeCell ref="D17:E17"/>
    <mergeCell ref="A5:E5"/>
    <mergeCell ref="D12:E12"/>
  </mergeCells>
  <hyperlinks>
    <hyperlink ref="G1" location="MENU!B7" display="MENU" xr:uid="{65563F13-BF85-478C-A0B3-087CA2847F5C}"/>
  </hyperlinks>
  <pageMargins left="0.511811024" right="0.511811024" top="0.78740157499999996" bottom="0.78740157499999996" header="0.31496062000000002" footer="0.31496062000000002"/>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11AC3-8654-4F91-811B-617441212D29}">
  <sheetPr codeName="Planilha20">
    <pageSetUpPr fitToPage="1"/>
  </sheetPr>
  <dimension ref="A1:BJ143"/>
  <sheetViews>
    <sheetView showGridLines="0" zoomScaleNormal="100" workbookViewId="0">
      <selection sqref="A1:AF1"/>
    </sheetView>
  </sheetViews>
  <sheetFormatPr defaultColWidth="3.625" defaultRowHeight="20.100000000000001" customHeight="1" x14ac:dyDescent="0.25"/>
  <cols>
    <col min="1" max="39" width="3.625" style="337"/>
    <col min="40" max="40" width="15.625" style="337" customWidth="1"/>
    <col min="41" max="41" width="25.625" style="337" customWidth="1"/>
    <col min="42" max="43" width="3.625" style="337"/>
    <col min="44" max="16384" width="3.625" style="476"/>
  </cols>
  <sheetData>
    <row r="1" spans="1:41" ht="140.1" customHeight="1" x14ac:dyDescent="0.25">
      <c r="A1" s="475"/>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388"/>
      <c r="AH1" s="388"/>
      <c r="AI1" s="388"/>
      <c r="AJ1" s="388"/>
      <c r="AK1" s="388"/>
      <c r="AL1" s="388"/>
      <c r="AM1" s="388"/>
      <c r="AO1" s="348" t="s">
        <v>686</v>
      </c>
    </row>
    <row r="2" spans="1:41" ht="5.0999999999999996" customHeight="1" x14ac:dyDescent="0.25"/>
    <row r="3" spans="1:41" ht="5.0999999999999996" customHeight="1" x14ac:dyDescent="0.25">
      <c r="A3" s="346"/>
      <c r="B3" s="346"/>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6"/>
      <c r="AD3" s="346"/>
      <c r="AE3" s="346"/>
      <c r="AF3" s="346"/>
      <c r="AG3" s="346"/>
      <c r="AH3" s="346"/>
      <c r="AI3" s="346"/>
      <c r="AJ3" s="346"/>
      <c r="AK3" s="346"/>
      <c r="AL3" s="346"/>
      <c r="AM3" s="346"/>
    </row>
    <row r="5" spans="1:41" s="337" customFormat="1" ht="20.100000000000001" customHeight="1" x14ac:dyDescent="0.25">
      <c r="A5" s="477" t="s">
        <v>369</v>
      </c>
      <c r="B5" s="477"/>
      <c r="C5" s="477"/>
      <c r="D5" s="477"/>
      <c r="E5" s="477"/>
      <c r="F5" s="477"/>
      <c r="G5" s="477"/>
      <c r="H5" s="477"/>
      <c r="I5" s="477"/>
      <c r="J5" s="477"/>
      <c r="K5" s="477"/>
      <c r="L5" s="477"/>
      <c r="M5" s="477"/>
      <c r="N5" s="477"/>
      <c r="O5" s="477"/>
      <c r="P5" s="477"/>
      <c r="Q5" s="477"/>
      <c r="R5" s="477"/>
      <c r="S5" s="477"/>
      <c r="T5" s="477"/>
      <c r="U5" s="477"/>
      <c r="V5" s="477"/>
      <c r="W5" s="477"/>
      <c r="X5" s="477"/>
      <c r="Y5" s="477"/>
      <c r="Z5" s="477"/>
      <c r="AA5" s="477"/>
      <c r="AB5" s="477"/>
      <c r="AC5" s="477"/>
      <c r="AD5" s="477"/>
      <c r="AE5" s="477"/>
      <c r="AF5" s="477"/>
      <c r="AG5" s="477"/>
      <c r="AH5" s="477"/>
      <c r="AI5" s="477"/>
      <c r="AJ5" s="477"/>
      <c r="AK5" s="477"/>
      <c r="AL5" s="477"/>
      <c r="AM5" s="477"/>
    </row>
    <row r="6" spans="1:41" s="337" customFormat="1" ht="20.100000000000001" customHeight="1" x14ac:dyDescent="0.25">
      <c r="A6" s="478" t="s">
        <v>370</v>
      </c>
      <c r="B6" s="478"/>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478"/>
      <c r="AI6" s="478"/>
      <c r="AJ6" s="478"/>
      <c r="AK6" s="478"/>
      <c r="AL6" s="478"/>
      <c r="AM6" s="478"/>
    </row>
    <row r="7" spans="1:41" s="337" customFormat="1" ht="5.0999999999999996" customHeight="1" x14ac:dyDescent="0.25">
      <c r="A7" s="479"/>
      <c r="B7" s="479"/>
      <c r="C7" s="479"/>
      <c r="D7" s="479"/>
      <c r="E7" s="479"/>
      <c r="F7" s="479"/>
      <c r="G7" s="479"/>
      <c r="H7" s="479"/>
      <c r="I7" s="479"/>
      <c r="J7" s="479"/>
      <c r="K7" s="479"/>
      <c r="L7" s="479"/>
      <c r="M7" s="479"/>
      <c r="N7" s="479"/>
      <c r="O7" s="479"/>
      <c r="P7" s="479"/>
      <c r="Q7" s="479"/>
      <c r="R7" s="479"/>
      <c r="S7" s="479"/>
      <c r="T7" s="479"/>
      <c r="U7" s="479"/>
      <c r="V7" s="479"/>
      <c r="W7" s="479"/>
      <c r="X7" s="479"/>
      <c r="Y7" s="479"/>
      <c r="Z7" s="479"/>
      <c r="AA7" s="479"/>
      <c r="AB7" s="479"/>
      <c r="AC7" s="479"/>
      <c r="AD7" s="479"/>
      <c r="AE7" s="479"/>
      <c r="AF7" s="479"/>
      <c r="AG7" s="479"/>
      <c r="AH7" s="479"/>
      <c r="AI7" s="479"/>
      <c r="AJ7" s="479"/>
      <c r="AK7" s="479"/>
      <c r="AL7" s="479"/>
      <c r="AM7" s="479"/>
    </row>
    <row r="8" spans="1:41" s="337" customFormat="1" ht="20.100000000000001" customHeight="1" x14ac:dyDescent="0.25">
      <c r="A8" s="350" t="s">
        <v>371</v>
      </c>
      <c r="B8" s="350"/>
      <c r="C8" s="350"/>
      <c r="D8" s="350"/>
      <c r="E8" s="350"/>
      <c r="F8" s="350"/>
      <c r="G8" s="350"/>
      <c r="H8" s="350"/>
      <c r="I8" s="350"/>
      <c r="J8" s="350"/>
      <c r="K8" s="350"/>
      <c r="L8" s="350"/>
      <c r="M8" s="350"/>
      <c r="N8" s="350"/>
      <c r="O8" s="350"/>
      <c r="P8" s="350"/>
      <c r="Q8" s="350"/>
      <c r="R8" s="350"/>
      <c r="S8" s="350"/>
      <c r="T8" s="350"/>
      <c r="U8" s="350"/>
      <c r="V8" s="350"/>
      <c r="W8" s="350"/>
      <c r="X8" s="350"/>
      <c r="Y8" s="350"/>
      <c r="Z8" s="350"/>
      <c r="AA8" s="350"/>
      <c r="AB8" s="350"/>
      <c r="AC8" s="350"/>
      <c r="AD8" s="350"/>
      <c r="AE8" s="350"/>
      <c r="AF8" s="350"/>
      <c r="AG8" s="350"/>
      <c r="AH8" s="350"/>
      <c r="AI8" s="350"/>
      <c r="AJ8" s="350"/>
      <c r="AK8" s="350"/>
      <c r="AL8" s="350"/>
      <c r="AM8" s="350"/>
    </row>
    <row r="9" spans="1:41" s="337" customFormat="1" ht="5.0999999999999996" customHeight="1" x14ac:dyDescent="0.25">
      <c r="A9" s="479"/>
      <c r="B9" s="479"/>
      <c r="C9" s="479"/>
      <c r="D9" s="479"/>
      <c r="E9" s="479"/>
      <c r="F9" s="479"/>
      <c r="G9" s="479"/>
      <c r="H9" s="479"/>
      <c r="I9" s="479"/>
      <c r="J9" s="479"/>
      <c r="K9" s="479"/>
      <c r="L9" s="479"/>
      <c r="M9" s="479"/>
      <c r="N9" s="479"/>
      <c r="O9" s="479"/>
      <c r="P9" s="479"/>
      <c r="Q9" s="479"/>
      <c r="R9" s="479"/>
      <c r="S9" s="479"/>
      <c r="T9" s="479"/>
      <c r="U9" s="479"/>
      <c r="V9" s="479"/>
      <c r="W9" s="479"/>
      <c r="X9" s="479"/>
      <c r="Y9" s="479"/>
      <c r="Z9" s="479"/>
      <c r="AA9" s="479"/>
      <c r="AB9" s="479"/>
      <c r="AC9" s="479"/>
      <c r="AD9" s="479"/>
      <c r="AE9" s="479"/>
      <c r="AF9" s="479"/>
      <c r="AG9" s="479"/>
      <c r="AH9" s="479"/>
      <c r="AI9" s="479"/>
      <c r="AJ9" s="479"/>
      <c r="AK9" s="479"/>
      <c r="AL9" s="479"/>
      <c r="AM9" s="479"/>
    </row>
    <row r="10" spans="1:41" s="337" customFormat="1" ht="20.100000000000001" customHeight="1" x14ac:dyDescent="0.25">
      <c r="A10" s="395" t="s">
        <v>788</v>
      </c>
      <c r="B10" s="395"/>
      <c r="C10" s="395"/>
      <c r="D10" s="395"/>
      <c r="E10" s="395"/>
      <c r="F10" s="395"/>
      <c r="G10" s="395"/>
      <c r="H10" s="395"/>
      <c r="I10" s="395"/>
      <c r="J10" s="395"/>
      <c r="K10" s="395"/>
      <c r="L10" s="395"/>
      <c r="M10" s="395"/>
      <c r="N10" s="395"/>
      <c r="O10" s="395"/>
      <c r="P10" s="395"/>
      <c r="Q10" s="395"/>
      <c r="R10" s="395"/>
      <c r="S10" s="395"/>
      <c r="T10" s="395"/>
      <c r="U10" s="395"/>
      <c r="V10" s="395"/>
      <c r="W10" s="395"/>
      <c r="X10" s="395"/>
      <c r="Y10" s="395"/>
      <c r="Z10" s="395"/>
      <c r="AA10" s="395"/>
      <c r="AB10" s="395"/>
      <c r="AC10" s="395"/>
      <c r="AD10" s="395"/>
      <c r="AE10" s="395"/>
      <c r="AF10" s="395"/>
      <c r="AG10" s="395"/>
      <c r="AH10" s="395"/>
      <c r="AI10" s="395"/>
      <c r="AJ10" s="395"/>
      <c r="AK10" s="395"/>
      <c r="AL10" s="395"/>
      <c r="AM10" s="395"/>
    </row>
    <row r="11" spans="1:41" s="337" customFormat="1" ht="5.0999999999999996" customHeight="1" x14ac:dyDescent="0.25"/>
    <row r="12" spans="1:41" s="337" customFormat="1" ht="20.100000000000001" customHeight="1" x14ac:dyDescent="0.25">
      <c r="A12" s="480" t="s">
        <v>372</v>
      </c>
      <c r="B12" s="481"/>
      <c r="C12" s="481"/>
      <c r="D12" s="481"/>
      <c r="E12" s="481"/>
      <c r="F12" s="481"/>
      <c r="G12" s="481"/>
      <c r="H12" s="481"/>
      <c r="I12" s="481"/>
      <c r="J12" s="481"/>
      <c r="K12" s="481"/>
      <c r="L12" s="481"/>
      <c r="M12" s="481"/>
      <c r="N12" s="481"/>
      <c r="O12" s="481"/>
      <c r="P12" s="481"/>
      <c r="Q12" s="481"/>
      <c r="R12" s="481"/>
      <c r="S12" s="481"/>
      <c r="T12" s="481"/>
      <c r="U12" s="481"/>
      <c r="V12" s="481"/>
      <c r="W12" s="481"/>
      <c r="X12" s="481"/>
      <c r="Y12" s="481"/>
      <c r="Z12" s="481"/>
      <c r="AA12" s="481"/>
      <c r="AB12" s="481"/>
      <c r="AC12" s="481"/>
      <c r="AD12" s="481"/>
      <c r="AE12" s="481"/>
      <c r="AF12" s="481"/>
      <c r="AG12" s="481"/>
      <c r="AH12" s="481"/>
      <c r="AI12" s="481"/>
      <c r="AJ12" s="481"/>
      <c r="AK12" s="481"/>
      <c r="AL12" s="481"/>
      <c r="AM12" s="482"/>
    </row>
    <row r="13" spans="1:41" s="337" customFormat="1" ht="5.0999999999999996" customHeight="1" x14ac:dyDescent="0.25">
      <c r="A13" s="483"/>
      <c r="K13" s="351"/>
      <c r="AM13" s="484"/>
    </row>
    <row r="14" spans="1:41" s="337" customFormat="1" ht="20.100000000000001" customHeight="1" x14ac:dyDescent="0.25">
      <c r="A14" s="483"/>
      <c r="B14" s="485" t="s">
        <v>373</v>
      </c>
      <c r="C14" s="485"/>
      <c r="D14" s="485"/>
      <c r="E14" s="485"/>
      <c r="F14" s="485"/>
      <c r="G14" s="485"/>
      <c r="H14" s="485"/>
      <c r="I14" s="485"/>
      <c r="J14" s="485"/>
      <c r="K14" s="485"/>
      <c r="L14" s="485"/>
      <c r="M14" s="485"/>
      <c r="N14" s="485"/>
      <c r="O14" s="485"/>
      <c r="P14" s="485"/>
      <c r="Q14" s="485"/>
      <c r="R14" s="485"/>
      <c r="S14" s="485"/>
      <c r="T14" s="485"/>
      <c r="U14" s="485"/>
      <c r="V14" s="485"/>
      <c r="W14" s="485"/>
      <c r="X14" s="485"/>
      <c r="Y14" s="485"/>
      <c r="Z14" s="485"/>
      <c r="AA14" s="485"/>
      <c r="AB14" s="485"/>
      <c r="AC14" s="485"/>
      <c r="AD14" s="485"/>
      <c r="AE14" s="485"/>
      <c r="AF14" s="485"/>
      <c r="AG14" s="485"/>
      <c r="AH14" s="485"/>
      <c r="AI14" s="485"/>
      <c r="AJ14" s="485"/>
      <c r="AK14" s="485"/>
      <c r="AL14" s="485"/>
      <c r="AM14" s="484"/>
    </row>
    <row r="15" spans="1:41" s="337" customFormat="1" ht="20.100000000000001" customHeight="1" x14ac:dyDescent="0.25">
      <c r="A15" s="483"/>
      <c r="B15" s="486" t="s">
        <v>374</v>
      </c>
      <c r="C15" s="353"/>
      <c r="D15" s="353"/>
      <c r="E15" s="353"/>
      <c r="F15" s="353"/>
      <c r="G15" s="353"/>
      <c r="H15" s="353"/>
      <c r="I15" s="353"/>
      <c r="J15" s="353"/>
      <c r="K15" s="487"/>
      <c r="L15" s="485"/>
      <c r="M15" s="485"/>
      <c r="N15" s="485"/>
      <c r="O15" s="485"/>
      <c r="P15" s="485"/>
      <c r="Q15" s="485"/>
      <c r="R15" s="485"/>
      <c r="S15" s="485"/>
      <c r="T15" s="485"/>
      <c r="U15" s="485"/>
      <c r="V15" s="485"/>
      <c r="W15" s="485"/>
      <c r="X15" s="485"/>
      <c r="Y15" s="485"/>
      <c r="Z15" s="485"/>
      <c r="AA15" s="485"/>
      <c r="AB15" s="485"/>
      <c r="AC15" s="485"/>
      <c r="AD15" s="485"/>
      <c r="AE15" s="485"/>
      <c r="AF15" s="485"/>
      <c r="AG15" s="485"/>
      <c r="AH15" s="485"/>
      <c r="AI15" s="485"/>
      <c r="AJ15" s="485"/>
      <c r="AK15" s="485"/>
      <c r="AL15" s="485"/>
      <c r="AM15" s="484"/>
    </row>
    <row r="16" spans="1:41" s="337" customFormat="1" ht="20.100000000000001" customHeight="1" x14ac:dyDescent="0.25">
      <c r="A16" s="483"/>
      <c r="B16" s="486" t="s">
        <v>375</v>
      </c>
      <c r="C16" s="353"/>
      <c r="D16" s="353"/>
      <c r="E16" s="353"/>
      <c r="F16" s="353"/>
      <c r="G16" s="353"/>
      <c r="H16" s="353"/>
      <c r="I16" s="353"/>
      <c r="J16" s="353"/>
      <c r="K16" s="487"/>
      <c r="L16" s="485"/>
      <c r="M16" s="485"/>
      <c r="N16" s="485"/>
      <c r="O16" s="485"/>
      <c r="P16" s="485"/>
      <c r="Q16" s="485"/>
      <c r="R16" s="485"/>
      <c r="S16" s="485"/>
      <c r="T16" s="485"/>
      <c r="U16" s="485"/>
      <c r="V16" s="485"/>
      <c r="W16" s="485"/>
      <c r="X16" s="485"/>
      <c r="Y16" s="485"/>
      <c r="Z16" s="485"/>
      <c r="AA16" s="485"/>
      <c r="AB16" s="485"/>
      <c r="AC16" s="485"/>
      <c r="AD16" s="485"/>
      <c r="AE16" s="485"/>
      <c r="AF16" s="485"/>
      <c r="AG16" s="485"/>
      <c r="AH16" s="485"/>
      <c r="AI16" s="485"/>
      <c r="AJ16" s="485"/>
      <c r="AK16" s="485"/>
      <c r="AL16" s="485"/>
      <c r="AM16" s="484"/>
    </row>
    <row r="17" spans="1:39" s="337" customFormat="1" ht="20.100000000000001" customHeight="1" x14ac:dyDescent="0.25">
      <c r="A17" s="483"/>
      <c r="B17" s="486" t="s">
        <v>376</v>
      </c>
      <c r="C17" s="353"/>
      <c r="D17" s="353"/>
      <c r="E17" s="353"/>
      <c r="F17" s="353"/>
      <c r="G17" s="353"/>
      <c r="H17" s="353"/>
      <c r="I17" s="353"/>
      <c r="J17" s="353"/>
      <c r="K17" s="487"/>
      <c r="L17" s="485"/>
      <c r="M17" s="485"/>
      <c r="N17" s="485"/>
      <c r="O17" s="485"/>
      <c r="P17" s="485"/>
      <c r="Q17" s="485"/>
      <c r="R17" s="485"/>
      <c r="S17" s="485"/>
      <c r="T17" s="485"/>
      <c r="U17" s="485"/>
      <c r="V17" s="485"/>
      <c r="W17" s="485"/>
      <c r="X17" s="485"/>
      <c r="Y17" s="485"/>
      <c r="Z17" s="485"/>
      <c r="AA17" s="485"/>
      <c r="AB17" s="485"/>
      <c r="AC17" s="485"/>
      <c r="AD17" s="485"/>
      <c r="AE17" s="485"/>
      <c r="AF17" s="485"/>
      <c r="AG17" s="485"/>
      <c r="AH17" s="485"/>
      <c r="AI17" s="485"/>
      <c r="AJ17" s="485"/>
      <c r="AK17" s="485"/>
      <c r="AL17" s="485"/>
      <c r="AM17" s="484"/>
    </row>
    <row r="18" spans="1:39" s="337" customFormat="1" ht="20.100000000000001" customHeight="1" x14ac:dyDescent="0.25">
      <c r="A18" s="483"/>
      <c r="B18" s="486" t="s">
        <v>377</v>
      </c>
      <c r="C18" s="353"/>
      <c r="D18" s="353"/>
      <c r="E18" s="353"/>
      <c r="F18" s="353"/>
      <c r="G18" s="353"/>
      <c r="H18" s="353"/>
      <c r="I18" s="353"/>
      <c r="J18" s="353"/>
      <c r="K18" s="487"/>
      <c r="L18" s="488"/>
      <c r="M18" s="488"/>
      <c r="N18" s="488"/>
      <c r="O18" s="488"/>
      <c r="P18" s="488"/>
      <c r="Q18" s="488"/>
      <c r="R18" s="488"/>
      <c r="S18" s="488"/>
      <c r="T18" s="488"/>
      <c r="U18" s="488"/>
      <c r="V18" s="488"/>
      <c r="W18" s="488"/>
      <c r="X18" s="488"/>
      <c r="Y18" s="488"/>
      <c r="Z18" s="488"/>
      <c r="AA18" s="488"/>
      <c r="AB18" s="488"/>
      <c r="AC18" s="488"/>
      <c r="AD18" s="488"/>
      <c r="AE18" s="488"/>
      <c r="AF18" s="488"/>
      <c r="AG18" s="488"/>
      <c r="AH18" s="488"/>
      <c r="AI18" s="488"/>
      <c r="AJ18" s="488"/>
      <c r="AK18" s="488"/>
      <c r="AL18" s="488"/>
      <c r="AM18" s="484"/>
    </row>
    <row r="19" spans="1:39" s="337" customFormat="1" ht="20.100000000000001" customHeight="1" x14ac:dyDescent="0.25">
      <c r="A19" s="483"/>
      <c r="B19" s="486" t="s">
        <v>378</v>
      </c>
      <c r="C19" s="353"/>
      <c r="D19" s="353"/>
      <c r="E19" s="353"/>
      <c r="F19" s="353"/>
      <c r="G19" s="353"/>
      <c r="H19" s="353"/>
      <c r="I19" s="353"/>
      <c r="J19" s="353"/>
      <c r="K19" s="487"/>
      <c r="L19" s="489"/>
      <c r="M19" s="489"/>
      <c r="N19" s="489"/>
      <c r="O19" s="489"/>
      <c r="P19" s="489"/>
      <c r="Q19" s="489"/>
      <c r="R19" s="489"/>
      <c r="S19" s="489"/>
      <c r="T19" s="489"/>
      <c r="U19" s="489"/>
      <c r="V19" s="489"/>
      <c r="W19" s="489"/>
      <c r="X19" s="489"/>
      <c r="Y19" s="489"/>
      <c r="Z19" s="489"/>
      <c r="AA19" s="489"/>
      <c r="AB19" s="489"/>
      <c r="AC19" s="489"/>
      <c r="AD19" s="489"/>
      <c r="AE19" s="489"/>
      <c r="AF19" s="489"/>
      <c r="AG19" s="489"/>
      <c r="AH19" s="489"/>
      <c r="AI19" s="489"/>
      <c r="AJ19" s="489"/>
      <c r="AK19" s="489"/>
      <c r="AL19" s="489"/>
      <c r="AM19" s="484"/>
    </row>
    <row r="20" spans="1:39" s="337" customFormat="1" ht="20.100000000000001" customHeight="1" x14ac:dyDescent="0.25">
      <c r="A20" s="483"/>
      <c r="B20" s="486" t="s">
        <v>379</v>
      </c>
      <c r="C20" s="353"/>
      <c r="D20" s="353"/>
      <c r="E20" s="353"/>
      <c r="F20" s="353"/>
      <c r="G20" s="353"/>
      <c r="H20" s="353"/>
      <c r="I20" s="353"/>
      <c r="J20" s="353"/>
      <c r="K20" s="487"/>
      <c r="L20" s="485"/>
      <c r="M20" s="485"/>
      <c r="N20" s="485"/>
      <c r="O20" s="485"/>
      <c r="P20" s="485"/>
      <c r="Q20" s="485"/>
      <c r="R20" s="485"/>
      <c r="S20" s="485"/>
      <c r="T20" s="485"/>
      <c r="U20" s="485"/>
      <c r="V20" s="485"/>
      <c r="W20" s="485"/>
      <c r="X20" s="485"/>
      <c r="Y20" s="485"/>
      <c r="Z20" s="485"/>
      <c r="AA20" s="485"/>
      <c r="AB20" s="485"/>
      <c r="AC20" s="485"/>
      <c r="AD20" s="485"/>
      <c r="AE20" s="485"/>
      <c r="AF20" s="485"/>
      <c r="AG20" s="485"/>
      <c r="AH20" s="485"/>
      <c r="AI20" s="485"/>
      <c r="AJ20" s="485"/>
      <c r="AK20" s="485"/>
      <c r="AL20" s="485"/>
      <c r="AM20" s="484"/>
    </row>
    <row r="21" spans="1:39" s="337" customFormat="1" ht="20.100000000000001" customHeight="1" x14ac:dyDescent="0.25">
      <c r="A21" s="483"/>
      <c r="B21" s="486" t="s">
        <v>380</v>
      </c>
      <c r="C21" s="353"/>
      <c r="D21" s="353"/>
      <c r="E21" s="353"/>
      <c r="F21" s="353"/>
      <c r="G21" s="353"/>
      <c r="H21" s="353"/>
      <c r="I21" s="353"/>
      <c r="J21" s="353"/>
      <c r="K21" s="487"/>
      <c r="L21" s="485"/>
      <c r="M21" s="485"/>
      <c r="N21" s="485"/>
      <c r="O21" s="485"/>
      <c r="P21" s="485"/>
      <c r="Q21" s="485"/>
      <c r="R21" s="485"/>
      <c r="S21" s="485"/>
      <c r="T21" s="485"/>
      <c r="U21" s="485"/>
      <c r="V21" s="485"/>
      <c r="W21" s="485"/>
      <c r="X21" s="485"/>
      <c r="Y21" s="485"/>
      <c r="Z21" s="485"/>
      <c r="AA21" s="485"/>
      <c r="AB21" s="485"/>
      <c r="AC21" s="485"/>
      <c r="AD21" s="485"/>
      <c r="AE21" s="485"/>
      <c r="AF21" s="485"/>
      <c r="AG21" s="485"/>
      <c r="AH21" s="485"/>
      <c r="AI21" s="485"/>
      <c r="AJ21" s="485"/>
      <c r="AK21" s="485"/>
      <c r="AL21" s="485"/>
      <c r="AM21" s="484"/>
    </row>
    <row r="22" spans="1:39" s="337" customFormat="1" ht="20.100000000000001" customHeight="1" x14ac:dyDescent="0.25">
      <c r="A22" s="483"/>
      <c r="B22" s="486" t="s">
        <v>381</v>
      </c>
      <c r="C22" s="353"/>
      <c r="D22" s="353"/>
      <c r="E22" s="353"/>
      <c r="F22" s="353"/>
      <c r="G22" s="353"/>
      <c r="H22" s="353"/>
      <c r="I22" s="353"/>
      <c r="J22" s="353"/>
      <c r="K22" s="487"/>
      <c r="L22" s="485"/>
      <c r="M22" s="485"/>
      <c r="N22" s="485"/>
      <c r="O22" s="485"/>
      <c r="P22" s="485"/>
      <c r="Q22" s="485"/>
      <c r="R22" s="485"/>
      <c r="S22" s="485"/>
      <c r="T22" s="485"/>
      <c r="U22" s="485"/>
      <c r="V22" s="485"/>
      <c r="W22" s="485"/>
      <c r="X22" s="485"/>
      <c r="Y22" s="485"/>
      <c r="Z22" s="485"/>
      <c r="AA22" s="485"/>
      <c r="AB22" s="485"/>
      <c r="AC22" s="485"/>
      <c r="AD22" s="485"/>
      <c r="AE22" s="485"/>
      <c r="AF22" s="485"/>
      <c r="AG22" s="485"/>
      <c r="AH22" s="485"/>
      <c r="AI22" s="485"/>
      <c r="AJ22" s="485"/>
      <c r="AK22" s="485"/>
      <c r="AL22" s="485"/>
      <c r="AM22" s="484"/>
    </row>
    <row r="23" spans="1:39" s="337" customFormat="1" ht="5.0999999999999996" customHeight="1" x14ac:dyDescent="0.25">
      <c r="A23" s="483"/>
      <c r="AM23" s="484"/>
    </row>
    <row r="24" spans="1:39" s="337" customFormat="1" ht="20.100000000000001" customHeight="1" x14ac:dyDescent="0.25">
      <c r="A24" s="490" t="s">
        <v>382</v>
      </c>
      <c r="B24" s="359"/>
      <c r="C24" s="359"/>
      <c r="D24" s="359"/>
      <c r="E24" s="359"/>
      <c r="F24" s="359"/>
      <c r="G24" s="359"/>
      <c r="H24" s="359"/>
      <c r="I24" s="359"/>
      <c r="J24" s="359"/>
      <c r="K24" s="359"/>
      <c r="L24" s="359"/>
      <c r="M24" s="359"/>
      <c r="N24" s="359"/>
      <c r="O24" s="359"/>
      <c r="P24" s="359"/>
      <c r="Q24" s="359"/>
      <c r="R24" s="359"/>
      <c r="S24" s="359"/>
      <c r="T24" s="359"/>
      <c r="U24" s="359"/>
      <c r="V24" s="359"/>
      <c r="W24" s="359"/>
      <c r="X24" s="359"/>
      <c r="Y24" s="359"/>
      <c r="Z24" s="359"/>
      <c r="AA24" s="359"/>
      <c r="AB24" s="359"/>
      <c r="AC24" s="359"/>
      <c r="AD24" s="359"/>
      <c r="AE24" s="359"/>
      <c r="AF24" s="359"/>
      <c r="AG24" s="359"/>
      <c r="AH24" s="359"/>
      <c r="AI24" s="359"/>
      <c r="AJ24" s="359"/>
      <c r="AK24" s="359"/>
      <c r="AL24" s="359"/>
      <c r="AM24" s="491"/>
    </row>
    <row r="25" spans="1:39" s="337" customFormat="1" ht="5.0999999999999996" customHeight="1" x14ac:dyDescent="0.25">
      <c r="A25" s="483"/>
      <c r="AM25" s="484"/>
    </row>
    <row r="26" spans="1:39" s="337" customFormat="1" ht="20.100000000000001" customHeight="1" x14ac:dyDescent="0.25">
      <c r="A26" s="483"/>
      <c r="B26" s="485" t="s">
        <v>383</v>
      </c>
      <c r="C26" s="485"/>
      <c r="D26" s="485"/>
      <c r="E26" s="485"/>
      <c r="F26" s="485"/>
      <c r="G26" s="485"/>
      <c r="H26" s="485"/>
      <c r="I26" s="485"/>
      <c r="J26" s="485"/>
      <c r="K26" s="485"/>
      <c r="L26" s="485"/>
      <c r="M26" s="485"/>
      <c r="N26" s="485"/>
      <c r="O26" s="485"/>
      <c r="P26" s="485"/>
      <c r="Q26" s="485"/>
      <c r="R26" s="485"/>
      <c r="S26" s="485"/>
      <c r="T26" s="485"/>
      <c r="U26" s="485"/>
      <c r="V26" s="485"/>
      <c r="W26" s="485"/>
      <c r="X26" s="485"/>
      <c r="Y26" s="485"/>
      <c r="Z26" s="485"/>
      <c r="AA26" s="485"/>
      <c r="AB26" s="485"/>
      <c r="AC26" s="485"/>
      <c r="AD26" s="485"/>
      <c r="AE26" s="485"/>
      <c r="AF26" s="485"/>
      <c r="AG26" s="485"/>
      <c r="AH26" s="485"/>
      <c r="AI26" s="485"/>
      <c r="AJ26" s="485"/>
      <c r="AK26" s="485"/>
      <c r="AL26" s="485"/>
      <c r="AM26" s="484"/>
    </row>
    <row r="27" spans="1:39" s="337" customFormat="1" ht="20.100000000000001" customHeight="1" x14ac:dyDescent="0.25">
      <c r="A27" s="483"/>
      <c r="B27" s="485" t="s">
        <v>384</v>
      </c>
      <c r="C27" s="485"/>
      <c r="D27" s="485"/>
      <c r="E27" s="485"/>
      <c r="F27" s="485"/>
      <c r="G27" s="485"/>
      <c r="H27" s="485"/>
      <c r="I27" s="485"/>
      <c r="J27" s="485"/>
      <c r="K27" s="485"/>
      <c r="L27" s="485"/>
      <c r="M27" s="485"/>
      <c r="N27" s="485"/>
      <c r="O27" s="485"/>
      <c r="P27" s="485"/>
      <c r="Q27" s="485"/>
      <c r="R27" s="485"/>
      <c r="S27" s="485"/>
      <c r="T27" s="485"/>
      <c r="U27" s="485"/>
      <c r="V27" s="485"/>
      <c r="W27" s="485"/>
      <c r="X27" s="485"/>
      <c r="Y27" s="485"/>
      <c r="Z27" s="485"/>
      <c r="AA27" s="485"/>
      <c r="AB27" s="485"/>
      <c r="AC27" s="485"/>
      <c r="AD27" s="485"/>
      <c r="AE27" s="485"/>
      <c r="AF27" s="485"/>
      <c r="AG27" s="485"/>
      <c r="AH27" s="485"/>
      <c r="AI27" s="485"/>
      <c r="AJ27" s="485"/>
      <c r="AK27" s="485"/>
      <c r="AL27" s="485"/>
      <c r="AM27" s="484"/>
    </row>
    <row r="28" spans="1:39" s="337" customFormat="1" ht="20.100000000000001" customHeight="1" x14ac:dyDescent="0.25">
      <c r="A28" s="483"/>
      <c r="B28" s="485" t="s">
        <v>385</v>
      </c>
      <c r="C28" s="485"/>
      <c r="D28" s="485"/>
      <c r="E28" s="485"/>
      <c r="F28" s="485"/>
      <c r="G28" s="485"/>
      <c r="H28" s="485"/>
      <c r="I28" s="485"/>
      <c r="J28" s="485"/>
      <c r="K28" s="485"/>
      <c r="L28" s="485"/>
      <c r="M28" s="485"/>
      <c r="N28" s="485"/>
      <c r="O28" s="485"/>
      <c r="P28" s="485"/>
      <c r="Q28" s="485"/>
      <c r="R28" s="485"/>
      <c r="S28" s="485"/>
      <c r="T28" s="485"/>
      <c r="U28" s="485"/>
      <c r="V28" s="485"/>
      <c r="W28" s="485"/>
      <c r="X28" s="485"/>
      <c r="Y28" s="485"/>
      <c r="Z28" s="485"/>
      <c r="AA28" s="485"/>
      <c r="AB28" s="485"/>
      <c r="AC28" s="485"/>
      <c r="AD28" s="485"/>
      <c r="AE28" s="485"/>
      <c r="AF28" s="485"/>
      <c r="AG28" s="485"/>
      <c r="AH28" s="485"/>
      <c r="AI28" s="485"/>
      <c r="AJ28" s="485"/>
      <c r="AK28" s="485"/>
      <c r="AL28" s="485"/>
      <c r="AM28" s="484"/>
    </row>
    <row r="29" spans="1:39" s="337" customFormat="1" ht="5.0999999999999996" customHeight="1" x14ac:dyDescent="0.25">
      <c r="A29" s="483"/>
      <c r="AM29" s="484"/>
    </row>
    <row r="30" spans="1:39" s="337" customFormat="1" ht="20.100000000000001" customHeight="1" x14ac:dyDescent="0.25">
      <c r="A30" s="490" t="s">
        <v>386</v>
      </c>
      <c r="B30" s="359"/>
      <c r="C30" s="359"/>
      <c r="D30" s="359"/>
      <c r="E30" s="359"/>
      <c r="F30" s="359"/>
      <c r="G30" s="359"/>
      <c r="H30" s="359"/>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359"/>
      <c r="AH30" s="359"/>
      <c r="AI30" s="359"/>
      <c r="AJ30" s="359"/>
      <c r="AK30" s="359"/>
      <c r="AL30" s="359"/>
      <c r="AM30" s="491"/>
    </row>
    <row r="31" spans="1:39" s="337" customFormat="1" ht="5.0999999999999996" customHeight="1" x14ac:dyDescent="0.25">
      <c r="A31" s="483"/>
      <c r="AC31" s="492"/>
      <c r="AM31" s="484"/>
    </row>
    <row r="32" spans="1:39" s="337" customFormat="1" ht="20.100000000000001" customHeight="1" x14ac:dyDescent="0.25">
      <c r="A32" s="483"/>
      <c r="B32" s="493" t="s">
        <v>387</v>
      </c>
      <c r="C32" s="494"/>
      <c r="D32" s="494"/>
      <c r="E32" s="494"/>
      <c r="F32" s="494"/>
      <c r="G32" s="494"/>
      <c r="H32" s="494"/>
      <c r="I32" s="494"/>
      <c r="J32" s="495"/>
      <c r="L32" s="496" t="s">
        <v>388</v>
      </c>
      <c r="M32" s="497"/>
      <c r="N32" s="497"/>
      <c r="O32" s="497"/>
      <c r="P32" s="497"/>
      <c r="Q32" s="497"/>
      <c r="R32" s="497"/>
      <c r="S32" s="497"/>
      <c r="T32" s="497"/>
      <c r="U32" s="497"/>
      <c r="V32" s="497"/>
      <c r="W32" s="497"/>
      <c r="X32" s="497"/>
      <c r="Y32" s="497"/>
      <c r="Z32" s="497"/>
      <c r="AA32" s="497"/>
      <c r="AB32" s="497"/>
      <c r="AC32" s="497"/>
      <c r="AD32" s="497"/>
      <c r="AE32" s="497"/>
      <c r="AF32" s="497"/>
      <c r="AG32" s="497"/>
      <c r="AH32" s="497"/>
      <c r="AI32" s="497"/>
      <c r="AJ32" s="497"/>
      <c r="AK32" s="497"/>
      <c r="AL32" s="498"/>
      <c r="AM32" s="499"/>
    </row>
    <row r="33" spans="1:62" s="337" customFormat="1" ht="5.0999999999999996" customHeight="1" x14ac:dyDescent="0.25">
      <c r="A33" s="483"/>
      <c r="AC33" s="492"/>
      <c r="AM33" s="484"/>
    </row>
    <row r="34" spans="1:62" s="337" customFormat="1" ht="20.100000000000001" customHeight="1" x14ac:dyDescent="0.25">
      <c r="A34" s="483"/>
      <c r="B34" s="500"/>
      <c r="C34" s="492" t="s">
        <v>389</v>
      </c>
      <c r="L34" s="500"/>
      <c r="M34" s="501" t="s">
        <v>390</v>
      </c>
      <c r="N34" s="492"/>
      <c r="O34" s="492"/>
      <c r="X34" s="500"/>
      <c r="Y34" s="501" t="s">
        <v>391</v>
      </c>
      <c r="AA34" s="492"/>
      <c r="AB34" s="492"/>
      <c r="AC34" s="492"/>
      <c r="AD34" s="500"/>
      <c r="AE34" s="501" t="s">
        <v>392</v>
      </c>
      <c r="AH34" s="492"/>
      <c r="AJ34" s="492"/>
      <c r="AK34" s="492"/>
      <c r="AL34" s="492"/>
      <c r="AM34" s="499"/>
    </row>
    <row r="35" spans="1:62" s="337" customFormat="1" ht="5.0999999999999996" customHeight="1" x14ac:dyDescent="0.25">
      <c r="A35" s="483"/>
      <c r="C35" s="492"/>
      <c r="N35" s="492"/>
      <c r="O35" s="492"/>
      <c r="AA35" s="492"/>
      <c r="AB35" s="492"/>
      <c r="AC35" s="492"/>
      <c r="AD35" s="492"/>
      <c r="AJ35" s="492"/>
      <c r="AK35" s="492"/>
      <c r="AL35" s="492"/>
      <c r="AM35" s="499"/>
    </row>
    <row r="36" spans="1:62" s="337" customFormat="1" ht="20.100000000000001" customHeight="1" x14ac:dyDescent="0.25">
      <c r="A36" s="483"/>
      <c r="B36" s="500"/>
      <c r="C36" s="492" t="s">
        <v>393</v>
      </c>
      <c r="L36" s="500"/>
      <c r="M36" s="501" t="s">
        <v>394</v>
      </c>
      <c r="N36" s="492"/>
      <c r="O36" s="492"/>
      <c r="X36" s="500"/>
      <c r="Y36" s="501" t="s">
        <v>395</v>
      </c>
      <c r="AB36" s="492"/>
      <c r="AC36" s="492"/>
      <c r="AD36" s="492"/>
      <c r="AG36" s="492"/>
      <c r="AH36" s="492"/>
      <c r="AI36" s="492"/>
      <c r="AJ36" s="492"/>
      <c r="AK36" s="492"/>
      <c r="AL36" s="492"/>
      <c r="AM36" s="484"/>
    </row>
    <row r="37" spans="1:62" s="337" customFormat="1" ht="5.0999999999999996" customHeight="1" x14ac:dyDescent="0.25">
      <c r="A37" s="483"/>
      <c r="K37" s="492"/>
      <c r="N37" s="492"/>
      <c r="O37" s="492"/>
      <c r="Z37" s="492"/>
      <c r="AA37" s="492"/>
      <c r="AB37" s="492"/>
      <c r="AC37" s="492"/>
      <c r="AD37" s="492"/>
      <c r="AF37" s="492"/>
      <c r="AG37" s="492"/>
      <c r="AH37" s="492"/>
      <c r="AI37" s="492"/>
      <c r="AJ37" s="492"/>
      <c r="AK37" s="492"/>
      <c r="AL37" s="492"/>
      <c r="AM37" s="484"/>
    </row>
    <row r="38" spans="1:62" s="337" customFormat="1" ht="20.100000000000001" customHeight="1" x14ac:dyDescent="0.25">
      <c r="A38" s="483"/>
      <c r="B38" s="500"/>
      <c r="C38" s="492" t="s">
        <v>396</v>
      </c>
      <c r="AM38" s="484"/>
    </row>
    <row r="39" spans="1:62" s="337" customFormat="1" ht="5.0999999999999996" customHeight="1" x14ac:dyDescent="0.25">
      <c r="A39" s="483"/>
      <c r="W39" s="492"/>
      <c r="AM39" s="484"/>
    </row>
    <row r="40" spans="1:62" s="337" customFormat="1" ht="20.100000000000001" customHeight="1" x14ac:dyDescent="0.25">
      <c r="A40" s="483"/>
      <c r="B40" s="500"/>
      <c r="C40" s="492" t="s">
        <v>397</v>
      </c>
      <c r="W40" s="492"/>
      <c r="AM40" s="484"/>
    </row>
    <row r="41" spans="1:62" s="337" customFormat="1" ht="5.0999999999999996" customHeight="1" x14ac:dyDescent="0.25">
      <c r="A41" s="483"/>
      <c r="W41" s="492"/>
      <c r="AM41" s="484"/>
    </row>
    <row r="42" spans="1:62" s="337" customFormat="1" ht="20.100000000000001" customHeight="1" x14ac:dyDescent="0.25">
      <c r="A42" s="483"/>
      <c r="B42" s="486" t="s">
        <v>398</v>
      </c>
      <c r="C42" s="353"/>
      <c r="D42" s="353"/>
      <c r="E42" s="353"/>
      <c r="F42" s="353"/>
      <c r="G42" s="353"/>
      <c r="H42" s="353"/>
      <c r="I42" s="353"/>
      <c r="J42" s="487"/>
      <c r="L42" s="500"/>
      <c r="M42" s="492" t="s">
        <v>399</v>
      </c>
      <c r="X42" s="500"/>
      <c r="Y42" s="492" t="s">
        <v>400</v>
      </c>
      <c r="AM42" s="484"/>
    </row>
    <row r="43" spans="1:62" s="337" customFormat="1" ht="5.0999999999999996" customHeight="1" x14ac:dyDescent="0.25">
      <c r="A43" s="483"/>
      <c r="W43" s="492"/>
      <c r="AM43" s="484"/>
    </row>
    <row r="44" spans="1:62" s="337" customFormat="1" ht="20.100000000000001" customHeight="1" x14ac:dyDescent="0.25">
      <c r="A44" s="490" t="s">
        <v>401</v>
      </c>
      <c r="B44" s="359"/>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359"/>
      <c r="AH44" s="359"/>
      <c r="AI44" s="359"/>
      <c r="AJ44" s="359"/>
      <c r="AK44" s="359"/>
      <c r="AL44" s="359"/>
      <c r="AM44" s="491"/>
    </row>
    <row r="45" spans="1:62" s="337" customFormat="1" ht="5.0999999999999996" customHeight="1" x14ac:dyDescent="0.25">
      <c r="A45" s="483"/>
      <c r="B45" s="358"/>
      <c r="C45" s="358"/>
      <c r="D45" s="358"/>
      <c r="E45" s="358"/>
      <c r="F45" s="358"/>
      <c r="G45" s="358"/>
      <c r="H45" s="358"/>
      <c r="I45" s="358"/>
      <c r="J45" s="502"/>
      <c r="K45" s="502"/>
      <c r="L45" s="502"/>
      <c r="M45" s="502"/>
      <c r="N45" s="502"/>
      <c r="O45" s="502"/>
      <c r="P45" s="502"/>
      <c r="Q45" s="502"/>
      <c r="R45" s="502"/>
      <c r="S45" s="502"/>
      <c r="T45" s="502"/>
      <c r="U45" s="502"/>
      <c r="V45" s="358"/>
      <c r="W45" s="358"/>
      <c r="X45" s="358"/>
      <c r="Y45" s="358"/>
      <c r="Z45" s="358"/>
      <c r="AA45" s="358"/>
      <c r="AB45" s="358"/>
      <c r="AC45" s="503"/>
      <c r="AD45" s="503"/>
      <c r="AE45" s="503"/>
      <c r="AF45" s="503"/>
      <c r="AG45" s="503"/>
      <c r="AH45" s="503"/>
      <c r="AI45" s="358"/>
      <c r="AJ45" s="358"/>
      <c r="AK45" s="358"/>
      <c r="AL45" s="358"/>
      <c r="AM45" s="504"/>
    </row>
    <row r="46" spans="1:62" s="337" customFormat="1" ht="20.100000000000001" customHeight="1" x14ac:dyDescent="0.25">
      <c r="A46" s="483"/>
      <c r="E46" s="505"/>
      <c r="F46" s="492" t="s">
        <v>402</v>
      </c>
      <c r="G46" s="358"/>
      <c r="H46" s="358"/>
      <c r="I46" s="358"/>
      <c r="L46" s="505"/>
      <c r="M46" s="492" t="s">
        <v>842</v>
      </c>
      <c r="N46" s="358"/>
      <c r="O46" s="358"/>
      <c r="P46" s="358"/>
      <c r="R46" s="505"/>
      <c r="S46" s="492" t="s">
        <v>403</v>
      </c>
      <c r="T46" s="492"/>
      <c r="X46" s="505"/>
      <c r="Y46" s="492" t="s">
        <v>404</v>
      </c>
      <c r="AC46" s="492"/>
      <c r="AD46" s="505"/>
      <c r="AE46" s="492" t="s">
        <v>405</v>
      </c>
      <c r="AI46" s="506"/>
      <c r="AL46" s="492"/>
      <c r="AM46" s="499"/>
    </row>
    <row r="47" spans="1:62" s="337" customFormat="1" ht="5.0999999999999996" customHeight="1" x14ac:dyDescent="0.25">
      <c r="A47" s="483"/>
      <c r="G47" s="358"/>
      <c r="H47" s="358"/>
      <c r="I47" s="358"/>
      <c r="J47" s="492"/>
      <c r="L47" s="492"/>
      <c r="M47" s="492"/>
      <c r="N47" s="358"/>
      <c r="O47" s="358"/>
      <c r="P47" s="358"/>
      <c r="R47" s="492"/>
      <c r="S47" s="492"/>
      <c r="T47" s="492"/>
      <c r="X47" s="492"/>
      <c r="Y47" s="492"/>
      <c r="AC47" s="492"/>
      <c r="AD47" s="492"/>
      <c r="AE47" s="492"/>
      <c r="AI47" s="492"/>
      <c r="AL47" s="492"/>
      <c r="AM47" s="499"/>
      <c r="AV47" s="492"/>
      <c r="AW47" s="492"/>
      <c r="AX47" s="492"/>
      <c r="BJ47" s="492"/>
    </row>
    <row r="48" spans="1:62" s="337" customFormat="1" ht="20.100000000000001" customHeight="1" x14ac:dyDescent="0.25">
      <c r="A48" s="483"/>
      <c r="E48" s="505"/>
      <c r="F48" s="492" t="s">
        <v>406</v>
      </c>
      <c r="G48" s="358"/>
      <c r="H48" s="358"/>
      <c r="I48" s="358"/>
      <c r="L48" s="505"/>
      <c r="M48" s="492" t="s">
        <v>407</v>
      </c>
      <c r="N48" s="492"/>
      <c r="R48" s="505"/>
      <c r="S48" s="492" t="s">
        <v>408</v>
      </c>
      <c r="W48" s="492"/>
      <c r="X48" s="505"/>
      <c r="AI48" s="492"/>
      <c r="AL48" s="492"/>
      <c r="AM48" s="499"/>
      <c r="AV48" s="492"/>
      <c r="AW48" s="492"/>
      <c r="AX48" s="492"/>
      <c r="BJ48" s="492"/>
    </row>
    <row r="49" spans="1:62" s="337" customFormat="1" ht="5.0999999999999996" customHeight="1" x14ac:dyDescent="0.25">
      <c r="A49" s="483"/>
      <c r="B49" s="492"/>
      <c r="C49" s="492"/>
      <c r="D49" s="358"/>
      <c r="E49" s="358"/>
      <c r="F49" s="358"/>
      <c r="G49" s="358"/>
      <c r="H49" s="358"/>
      <c r="I49" s="358"/>
      <c r="J49" s="492"/>
      <c r="AC49" s="492"/>
      <c r="AI49" s="492"/>
      <c r="AL49" s="492"/>
      <c r="AM49" s="499"/>
      <c r="AV49" s="492"/>
      <c r="AW49" s="492"/>
      <c r="AX49" s="492"/>
      <c r="BJ49" s="492"/>
    </row>
    <row r="50" spans="1:62" s="337" customFormat="1" ht="20.100000000000001" customHeight="1" x14ac:dyDescent="0.25">
      <c r="A50" s="490" t="s">
        <v>410</v>
      </c>
      <c r="B50" s="359"/>
      <c r="C50" s="359"/>
      <c r="D50" s="359"/>
      <c r="E50" s="359"/>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491"/>
    </row>
    <row r="51" spans="1:62" s="337" customFormat="1" ht="5.0999999999999996" customHeight="1" x14ac:dyDescent="0.25">
      <c r="A51" s="483"/>
      <c r="B51" s="358"/>
      <c r="C51" s="358"/>
      <c r="D51" s="358"/>
      <c r="E51" s="358"/>
      <c r="F51" s="358"/>
      <c r="G51" s="358"/>
      <c r="H51" s="358"/>
      <c r="I51" s="358"/>
      <c r="J51" s="502"/>
      <c r="K51" s="502"/>
      <c r="L51" s="502"/>
      <c r="M51" s="502"/>
      <c r="N51" s="502"/>
      <c r="O51" s="502"/>
      <c r="P51" s="502"/>
      <c r="Q51" s="502"/>
      <c r="R51" s="502"/>
      <c r="S51" s="502"/>
      <c r="T51" s="502"/>
      <c r="U51" s="502"/>
      <c r="V51" s="358"/>
      <c r="W51" s="358"/>
      <c r="X51" s="358"/>
      <c r="Y51" s="358"/>
      <c r="Z51" s="358"/>
      <c r="AA51" s="358"/>
      <c r="AB51" s="358"/>
      <c r="AC51" s="503"/>
      <c r="AD51" s="503"/>
      <c r="AE51" s="503"/>
      <c r="AF51" s="503"/>
      <c r="AG51" s="503"/>
      <c r="AH51" s="503"/>
      <c r="AI51" s="358"/>
      <c r="AJ51" s="358"/>
      <c r="AK51" s="358"/>
      <c r="AL51" s="358"/>
      <c r="AM51" s="504"/>
    </row>
    <row r="52" spans="1:62" s="337" customFormat="1" ht="20.100000000000001" customHeight="1" x14ac:dyDescent="0.25">
      <c r="A52" s="483"/>
      <c r="B52" s="358"/>
      <c r="E52" s="505"/>
      <c r="F52" s="492" t="s">
        <v>418</v>
      </c>
      <c r="H52" s="358"/>
      <c r="I52" s="358"/>
      <c r="J52" s="492"/>
      <c r="L52" s="505"/>
      <c r="M52" s="492" t="s">
        <v>411</v>
      </c>
      <c r="N52" s="492"/>
      <c r="O52" s="492"/>
      <c r="P52" s="492"/>
      <c r="Q52" s="492"/>
      <c r="R52" s="505"/>
      <c r="S52" s="492" t="s">
        <v>412</v>
      </c>
      <c r="X52" s="505"/>
      <c r="Y52" s="492" t="s">
        <v>413</v>
      </c>
      <c r="AD52" s="505"/>
      <c r="AE52" s="492" t="s">
        <v>414</v>
      </c>
      <c r="AI52" s="506"/>
      <c r="AL52" s="492"/>
      <c r="AM52" s="499"/>
    </row>
    <row r="53" spans="1:62" s="337" customFormat="1" ht="5.0999999999999996" customHeight="1" x14ac:dyDescent="0.25">
      <c r="A53" s="483"/>
      <c r="B53" s="492"/>
      <c r="C53" s="492"/>
      <c r="D53" s="358"/>
      <c r="E53" s="358"/>
      <c r="F53" s="358"/>
      <c r="G53" s="358"/>
      <c r="H53" s="358"/>
      <c r="I53" s="358"/>
      <c r="J53" s="492"/>
      <c r="L53" s="492"/>
      <c r="M53" s="492"/>
      <c r="N53" s="492"/>
      <c r="O53" s="492"/>
      <c r="P53" s="492"/>
      <c r="Q53" s="492"/>
      <c r="R53" s="492"/>
      <c r="S53" s="492"/>
      <c r="X53" s="492"/>
      <c r="Y53" s="492"/>
      <c r="AD53" s="492"/>
      <c r="AE53" s="492"/>
      <c r="AI53" s="492"/>
      <c r="AL53" s="492"/>
      <c r="AM53" s="499"/>
    </row>
    <row r="54" spans="1:62" s="337" customFormat="1" ht="20.100000000000001" customHeight="1" x14ac:dyDescent="0.25">
      <c r="A54" s="483"/>
      <c r="B54" s="492"/>
      <c r="C54" s="492"/>
      <c r="D54" s="358"/>
      <c r="E54" s="505"/>
      <c r="F54" s="492" t="s">
        <v>417</v>
      </c>
      <c r="G54" s="492"/>
      <c r="H54" s="358"/>
      <c r="I54" s="358"/>
      <c r="J54" s="492"/>
      <c r="L54" s="505"/>
      <c r="M54" s="492" t="s">
        <v>415</v>
      </c>
      <c r="N54" s="358"/>
      <c r="O54" s="358"/>
      <c r="P54" s="492"/>
      <c r="Q54" s="492"/>
      <c r="R54" s="505"/>
      <c r="S54" s="492" t="s">
        <v>416</v>
      </c>
      <c r="T54" s="358"/>
      <c r="U54" s="358"/>
      <c r="V54" s="358"/>
      <c r="AB54" s="492"/>
      <c r="AC54" s="492"/>
      <c r="AI54" s="492"/>
      <c r="AL54" s="492"/>
      <c r="AM54" s="499"/>
    </row>
    <row r="55" spans="1:62" s="337" customFormat="1" ht="5.0999999999999996" customHeight="1" x14ac:dyDescent="0.25">
      <c r="A55" s="483"/>
      <c r="AM55" s="484"/>
    </row>
    <row r="56" spans="1:62" s="337" customFormat="1" ht="20.100000000000001" customHeight="1" x14ac:dyDescent="0.25">
      <c r="A56" s="490" t="s">
        <v>419</v>
      </c>
      <c r="B56" s="359"/>
      <c r="C56" s="359"/>
      <c r="D56" s="359"/>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9"/>
      <c r="AH56" s="359"/>
      <c r="AI56" s="359"/>
      <c r="AJ56" s="359"/>
      <c r="AK56" s="359"/>
      <c r="AL56" s="359"/>
      <c r="AM56" s="491"/>
    </row>
    <row r="57" spans="1:62" s="337" customFormat="1" ht="5.0999999999999996" customHeight="1" x14ac:dyDescent="0.25">
      <c r="A57" s="483"/>
      <c r="AM57" s="484"/>
    </row>
    <row r="58" spans="1:62" s="337" customFormat="1" ht="20.100000000000001" customHeight="1" x14ac:dyDescent="0.25">
      <c r="A58" s="483"/>
      <c r="B58" s="507" t="s">
        <v>420</v>
      </c>
      <c r="C58" s="363"/>
      <c r="D58" s="363"/>
      <c r="E58" s="363"/>
      <c r="F58" s="363"/>
      <c r="G58" s="363"/>
      <c r="H58" s="363"/>
      <c r="I58" s="363"/>
      <c r="J58" s="363"/>
      <c r="K58" s="485"/>
      <c r="L58" s="485"/>
      <c r="M58" s="485"/>
      <c r="N58" s="485"/>
      <c r="O58" s="485"/>
      <c r="R58" s="508" t="s">
        <v>421</v>
      </c>
      <c r="S58" s="375"/>
      <c r="T58" s="375"/>
      <c r="U58" s="375"/>
      <c r="V58" s="375"/>
      <c r="W58" s="509"/>
      <c r="X58" s="510"/>
      <c r="Y58" s="510"/>
      <c r="Z58" s="510"/>
      <c r="AA58" s="510"/>
      <c r="AD58" s="507" t="s">
        <v>422</v>
      </c>
      <c r="AE58" s="363"/>
      <c r="AF58" s="363"/>
      <c r="AG58" s="511"/>
      <c r="AH58" s="512"/>
      <c r="AI58" s="513"/>
      <c r="AJ58" s="513"/>
      <c r="AK58" s="513"/>
      <c r="AL58" s="514"/>
      <c r="AM58" s="484"/>
    </row>
    <row r="59" spans="1:62" s="337" customFormat="1" ht="5.0999999999999996" customHeight="1" x14ac:dyDescent="0.25">
      <c r="A59" s="483"/>
      <c r="AM59" s="484"/>
    </row>
    <row r="60" spans="1:62" s="337" customFormat="1" ht="20.100000000000001" customHeight="1" x14ac:dyDescent="0.25">
      <c r="A60" s="483"/>
      <c r="B60" s="510" t="s">
        <v>423</v>
      </c>
      <c r="C60" s="510"/>
      <c r="D60" s="510"/>
      <c r="E60" s="510"/>
      <c r="F60" s="510"/>
      <c r="G60" s="510"/>
      <c r="H60" s="510"/>
      <c r="I60" s="510"/>
      <c r="J60" s="510"/>
      <c r="L60" s="500"/>
      <c r="M60" s="492" t="s">
        <v>424</v>
      </c>
      <c r="R60" s="500"/>
      <c r="S60" s="492" t="s">
        <v>425</v>
      </c>
      <c r="X60" s="500"/>
      <c r="Y60" s="492" t="s">
        <v>426</v>
      </c>
      <c r="AD60" s="500"/>
      <c r="AE60" s="492" t="s">
        <v>868</v>
      </c>
      <c r="AM60" s="484"/>
    </row>
    <row r="61" spans="1:62" s="337" customFormat="1" ht="5.0999999999999996" customHeight="1" x14ac:dyDescent="0.25">
      <c r="A61" s="483"/>
      <c r="AM61" s="484"/>
    </row>
    <row r="62" spans="1:62" s="337" customFormat="1" ht="20.100000000000001" customHeight="1" x14ac:dyDescent="0.25">
      <c r="A62" s="483"/>
      <c r="B62" s="510" t="s">
        <v>427</v>
      </c>
      <c r="C62" s="510"/>
      <c r="D62" s="510"/>
      <c r="E62" s="510"/>
      <c r="F62" s="510"/>
      <c r="G62" s="510"/>
      <c r="H62" s="510"/>
      <c r="I62" s="510"/>
      <c r="J62" s="510"/>
      <c r="L62" s="500"/>
      <c r="M62" s="492" t="s">
        <v>47</v>
      </c>
      <c r="R62" s="500"/>
      <c r="S62" s="492" t="s">
        <v>428</v>
      </c>
      <c r="X62" s="500"/>
      <c r="Y62" s="337" t="s">
        <v>867</v>
      </c>
      <c r="AM62" s="484"/>
    </row>
    <row r="63" spans="1:62" s="337" customFormat="1" ht="5.0999999999999996" customHeight="1" x14ac:dyDescent="0.25">
      <c r="A63" s="483"/>
      <c r="AM63" s="484"/>
    </row>
    <row r="64" spans="1:62" s="337" customFormat="1" ht="20.100000000000001" customHeight="1" x14ac:dyDescent="0.25">
      <c r="A64" s="483"/>
      <c r="B64" s="510" t="s">
        <v>429</v>
      </c>
      <c r="C64" s="510"/>
      <c r="D64" s="510"/>
      <c r="E64" s="510"/>
      <c r="F64" s="510"/>
      <c r="G64" s="510"/>
      <c r="H64" s="510"/>
      <c r="I64" s="510"/>
      <c r="J64" s="510"/>
      <c r="L64" s="500"/>
      <c r="M64" s="492" t="s">
        <v>430</v>
      </c>
      <c r="R64" s="500"/>
      <c r="S64" s="492" t="s">
        <v>431</v>
      </c>
      <c r="X64" s="500"/>
      <c r="Y64" s="492" t="s">
        <v>432</v>
      </c>
      <c r="AM64" s="484"/>
    </row>
    <row r="65" spans="1:39" s="337" customFormat="1" ht="5.0999999999999996" customHeight="1" x14ac:dyDescent="0.25">
      <c r="A65" s="483"/>
      <c r="AM65" s="484"/>
    </row>
    <row r="66" spans="1:39" s="337" customFormat="1" ht="20.100000000000001" customHeight="1" x14ac:dyDescent="0.25">
      <c r="A66" s="483"/>
      <c r="B66" s="510" t="s">
        <v>433</v>
      </c>
      <c r="C66" s="510"/>
      <c r="D66" s="510"/>
      <c r="E66" s="510"/>
      <c r="F66" s="510"/>
      <c r="G66" s="510"/>
      <c r="H66" s="510"/>
      <c r="I66" s="510"/>
      <c r="J66" s="510"/>
      <c r="L66" s="500"/>
      <c r="M66" s="492" t="s">
        <v>434</v>
      </c>
      <c r="R66" s="500"/>
      <c r="S66" s="492" t="s">
        <v>869</v>
      </c>
      <c r="X66" s="500"/>
      <c r="Y66" s="492" t="s">
        <v>435</v>
      </c>
      <c r="AD66" s="500"/>
      <c r="AE66" s="492" t="s">
        <v>870</v>
      </c>
      <c r="AM66" s="484"/>
    </row>
    <row r="67" spans="1:39" s="337" customFormat="1" ht="5.0999999999999996" customHeight="1" x14ac:dyDescent="0.25">
      <c r="A67" s="483"/>
      <c r="AM67" s="484"/>
    </row>
    <row r="68" spans="1:39" s="337" customFormat="1" ht="20.100000000000001" customHeight="1" x14ac:dyDescent="0.25">
      <c r="A68" s="483"/>
      <c r="B68" s="510" t="s">
        <v>436</v>
      </c>
      <c r="C68" s="510"/>
      <c r="D68" s="510"/>
      <c r="E68" s="510"/>
      <c r="F68" s="510"/>
      <c r="G68" s="510"/>
      <c r="H68" s="510"/>
      <c r="I68" s="510"/>
      <c r="J68" s="510"/>
      <c r="L68" s="500"/>
      <c r="M68" s="492" t="s">
        <v>437</v>
      </c>
      <c r="R68" s="500"/>
      <c r="S68" s="492" t="s">
        <v>438</v>
      </c>
      <c r="AM68" s="484"/>
    </row>
    <row r="69" spans="1:39" s="337" customFormat="1" ht="5.0999999999999996" customHeight="1" x14ac:dyDescent="0.25">
      <c r="A69" s="483"/>
      <c r="AM69" s="484"/>
    </row>
    <row r="70" spans="1:39" s="337" customFormat="1" ht="20.100000000000001" customHeight="1" x14ac:dyDescent="0.25">
      <c r="A70" s="483"/>
      <c r="B70" s="510" t="s">
        <v>439</v>
      </c>
      <c r="C70" s="510"/>
      <c r="D70" s="510"/>
      <c r="E70" s="510"/>
      <c r="F70" s="510"/>
      <c r="G70" s="510"/>
      <c r="H70" s="510"/>
      <c r="I70" s="510"/>
      <c r="J70" s="510"/>
      <c r="L70" s="500"/>
      <c r="M70" s="492" t="s">
        <v>440</v>
      </c>
      <c r="R70" s="500"/>
      <c r="S70" s="492" t="s">
        <v>441</v>
      </c>
      <c r="X70" s="500"/>
      <c r="Y70" s="492" t="s">
        <v>442</v>
      </c>
      <c r="AE70" s="492"/>
      <c r="AM70" s="484"/>
    </row>
    <row r="71" spans="1:39" s="337" customFormat="1" ht="5.0999999999999996" customHeight="1" x14ac:dyDescent="0.25">
      <c r="A71" s="483"/>
      <c r="AM71" s="484"/>
    </row>
    <row r="72" spans="1:39" s="337" customFormat="1" ht="20.100000000000001" customHeight="1" x14ac:dyDescent="0.25">
      <c r="A72" s="490" t="s">
        <v>443</v>
      </c>
      <c r="B72" s="359"/>
      <c r="C72" s="359"/>
      <c r="D72" s="359"/>
      <c r="E72" s="359"/>
      <c r="F72" s="359"/>
      <c r="G72" s="359"/>
      <c r="H72" s="359"/>
      <c r="I72" s="359"/>
      <c r="J72" s="359"/>
      <c r="K72" s="359"/>
      <c r="L72" s="359"/>
      <c r="M72" s="359"/>
      <c r="N72" s="359"/>
      <c r="O72" s="359"/>
      <c r="P72" s="359"/>
      <c r="Q72" s="359"/>
      <c r="R72" s="359"/>
      <c r="S72" s="359"/>
      <c r="T72" s="359"/>
      <c r="U72" s="359"/>
      <c r="V72" s="359"/>
      <c r="W72" s="359"/>
      <c r="X72" s="359"/>
      <c r="Y72" s="359"/>
      <c r="Z72" s="359"/>
      <c r="AA72" s="359"/>
      <c r="AB72" s="359"/>
      <c r="AC72" s="359"/>
      <c r="AD72" s="359"/>
      <c r="AE72" s="359"/>
      <c r="AF72" s="359"/>
      <c r="AG72" s="359"/>
      <c r="AH72" s="359"/>
      <c r="AI72" s="359"/>
      <c r="AJ72" s="359"/>
      <c r="AK72" s="359"/>
      <c r="AL72" s="359"/>
      <c r="AM72" s="491"/>
    </row>
    <row r="73" spans="1:39" s="337" customFormat="1" ht="5.0999999999999996" customHeight="1" x14ac:dyDescent="0.25">
      <c r="A73" s="483"/>
      <c r="AM73" s="484"/>
    </row>
    <row r="74" spans="1:39" s="337" customFormat="1" ht="20.100000000000001" customHeight="1" x14ac:dyDescent="0.25">
      <c r="A74" s="483"/>
      <c r="B74" s="510" t="s">
        <v>444</v>
      </c>
      <c r="C74" s="510"/>
      <c r="D74" s="510"/>
      <c r="E74" s="510"/>
      <c r="F74" s="510"/>
      <c r="G74" s="510"/>
      <c r="H74" s="510"/>
      <c r="I74" s="510"/>
      <c r="J74" s="510"/>
      <c r="L74" s="500"/>
      <c r="M74" s="492" t="s">
        <v>445</v>
      </c>
      <c r="R74" s="500"/>
      <c r="S74" s="492" t="s">
        <v>446</v>
      </c>
      <c r="X74" s="500"/>
      <c r="Y74" s="492" t="s">
        <v>47</v>
      </c>
      <c r="AD74" s="500"/>
      <c r="AE74" s="492" t="s">
        <v>447</v>
      </c>
      <c r="AM74" s="484"/>
    </row>
    <row r="75" spans="1:39" s="337" customFormat="1" ht="5.0999999999999996" customHeight="1" x14ac:dyDescent="0.25">
      <c r="A75" s="483"/>
      <c r="AM75" s="484"/>
    </row>
    <row r="76" spans="1:39" s="337" customFormat="1" ht="20.100000000000001" customHeight="1" x14ac:dyDescent="0.25">
      <c r="A76" s="483"/>
      <c r="B76" s="510" t="s">
        <v>448</v>
      </c>
      <c r="C76" s="510"/>
      <c r="D76" s="510"/>
      <c r="E76" s="510"/>
      <c r="F76" s="510"/>
      <c r="G76" s="510"/>
      <c r="H76" s="510"/>
      <c r="I76" s="510"/>
      <c r="J76" s="510"/>
      <c r="L76" s="500"/>
      <c r="M76" s="492" t="s">
        <v>449</v>
      </c>
      <c r="R76" s="500"/>
      <c r="S76" s="492" t="s">
        <v>450</v>
      </c>
      <c r="X76" s="500"/>
      <c r="Y76" s="492" t="s">
        <v>451</v>
      </c>
      <c r="AD76" s="500"/>
      <c r="AE76" s="492" t="s">
        <v>452</v>
      </c>
      <c r="AM76" s="484"/>
    </row>
    <row r="77" spans="1:39" s="337" customFormat="1" ht="5.0999999999999996" customHeight="1" x14ac:dyDescent="0.25">
      <c r="A77" s="483"/>
      <c r="B77" s="358"/>
      <c r="C77" s="358"/>
      <c r="D77" s="358"/>
      <c r="E77" s="358"/>
      <c r="F77" s="358"/>
      <c r="G77" s="358"/>
      <c r="H77" s="358"/>
      <c r="I77" s="358"/>
      <c r="J77" s="358"/>
      <c r="M77" s="492"/>
      <c r="S77" s="492"/>
      <c r="Y77" s="492"/>
      <c r="AE77" s="492"/>
      <c r="AM77" s="484"/>
    </row>
    <row r="78" spans="1:39" s="337" customFormat="1" ht="20.100000000000001" customHeight="1" x14ac:dyDescent="0.25">
      <c r="A78" s="483"/>
      <c r="B78" s="358"/>
      <c r="C78" s="358"/>
      <c r="D78" s="358"/>
      <c r="E78" s="358"/>
      <c r="F78" s="358"/>
      <c r="G78" s="358"/>
      <c r="H78" s="358"/>
      <c r="I78" s="358"/>
      <c r="J78" s="358"/>
      <c r="L78" s="500"/>
      <c r="M78" s="492" t="s">
        <v>453</v>
      </c>
      <c r="R78" s="500"/>
      <c r="S78" s="492" t="s">
        <v>454</v>
      </c>
      <c r="X78" s="500"/>
      <c r="Y78" s="492" t="s">
        <v>455</v>
      </c>
      <c r="AE78" s="492"/>
      <c r="AM78" s="484"/>
    </row>
    <row r="79" spans="1:39" s="337" customFormat="1" ht="5.0999999999999996" customHeight="1" x14ac:dyDescent="0.25">
      <c r="A79" s="483"/>
      <c r="AM79" s="484"/>
    </row>
    <row r="80" spans="1:39" s="337" customFormat="1" ht="20.100000000000001" customHeight="1" x14ac:dyDescent="0.25">
      <c r="A80" s="490" t="s">
        <v>456</v>
      </c>
      <c r="B80" s="359"/>
      <c r="C80" s="359"/>
      <c r="D80" s="359"/>
      <c r="E80" s="359"/>
      <c r="F80" s="359"/>
      <c r="G80" s="359"/>
      <c r="H80" s="359"/>
      <c r="I80" s="359"/>
      <c r="J80" s="359"/>
      <c r="K80" s="359"/>
      <c r="L80" s="359"/>
      <c r="M80" s="359"/>
      <c r="N80" s="359"/>
      <c r="O80" s="359"/>
      <c r="P80" s="359"/>
      <c r="Q80" s="359"/>
      <c r="R80" s="359"/>
      <c r="S80" s="359"/>
      <c r="T80" s="359"/>
      <c r="U80" s="359"/>
      <c r="V80" s="359"/>
      <c r="W80" s="359"/>
      <c r="X80" s="359"/>
      <c r="Y80" s="359"/>
      <c r="Z80" s="359"/>
      <c r="AA80" s="359"/>
      <c r="AB80" s="359"/>
      <c r="AC80" s="359"/>
      <c r="AD80" s="359"/>
      <c r="AE80" s="359"/>
      <c r="AF80" s="359"/>
      <c r="AG80" s="359"/>
      <c r="AH80" s="359"/>
      <c r="AI80" s="359"/>
      <c r="AJ80" s="359"/>
      <c r="AK80" s="359"/>
      <c r="AL80" s="359"/>
      <c r="AM80" s="491"/>
    </row>
    <row r="81" spans="1:39" s="337" customFormat="1" ht="5.0999999999999996" customHeight="1" x14ac:dyDescent="0.25">
      <c r="A81" s="483"/>
      <c r="AM81" s="484"/>
    </row>
    <row r="82" spans="1:39" s="337" customFormat="1" ht="20.100000000000001" customHeight="1" x14ac:dyDescent="0.25">
      <c r="A82" s="483"/>
      <c r="B82" s="510" t="s">
        <v>457</v>
      </c>
      <c r="C82" s="510"/>
      <c r="D82" s="510"/>
      <c r="E82" s="510"/>
      <c r="F82" s="510"/>
      <c r="G82" s="510"/>
      <c r="H82" s="510"/>
      <c r="I82" s="510"/>
      <c r="J82" s="510"/>
      <c r="L82" s="500"/>
      <c r="M82" s="492" t="s">
        <v>458</v>
      </c>
      <c r="R82" s="500"/>
      <c r="S82" s="492" t="s">
        <v>459</v>
      </c>
      <c r="X82" s="500"/>
      <c r="Y82" s="492" t="s">
        <v>460</v>
      </c>
      <c r="AM82" s="484"/>
    </row>
    <row r="83" spans="1:39" s="337" customFormat="1" ht="5.0999999999999996" customHeight="1" x14ac:dyDescent="0.25">
      <c r="A83" s="483"/>
      <c r="AM83" s="484"/>
    </row>
    <row r="84" spans="1:39" s="337" customFormat="1" ht="20.100000000000001" customHeight="1" x14ac:dyDescent="0.25">
      <c r="A84" s="483"/>
      <c r="B84" s="510" t="s">
        <v>461</v>
      </c>
      <c r="C84" s="510"/>
      <c r="D84" s="510"/>
      <c r="E84" s="510"/>
      <c r="F84" s="510"/>
      <c r="G84" s="510"/>
      <c r="H84" s="510"/>
      <c r="I84" s="510"/>
      <c r="J84" s="510"/>
      <c r="L84" s="500"/>
      <c r="M84" s="492" t="s">
        <v>458</v>
      </c>
      <c r="R84" s="500"/>
      <c r="S84" s="492" t="s">
        <v>407</v>
      </c>
      <c r="X84" s="500"/>
      <c r="Y84" s="492" t="s">
        <v>462</v>
      </c>
      <c r="AC84" s="492"/>
      <c r="AM84" s="484"/>
    </row>
    <row r="85" spans="1:39" s="337" customFormat="1" ht="5.0999999999999996" customHeight="1" x14ac:dyDescent="0.25">
      <c r="A85" s="515"/>
      <c r="B85" s="358"/>
      <c r="C85" s="358"/>
      <c r="D85" s="358"/>
      <c r="E85" s="358"/>
      <c r="F85" s="358"/>
      <c r="G85" s="358"/>
      <c r="H85" s="358"/>
      <c r="I85" s="358"/>
      <c r="L85" s="492"/>
      <c r="Q85" s="492"/>
      <c r="W85" s="492"/>
      <c r="AC85" s="492"/>
      <c r="AM85" s="484"/>
    </row>
    <row r="86" spans="1:39" s="337" customFormat="1" ht="20.100000000000001" customHeight="1" x14ac:dyDescent="0.25">
      <c r="A86" s="490" t="s">
        <v>463</v>
      </c>
      <c r="B86" s="359"/>
      <c r="C86" s="359"/>
      <c r="D86" s="359"/>
      <c r="E86" s="359"/>
      <c r="F86" s="359"/>
      <c r="G86" s="359"/>
      <c r="H86" s="359"/>
      <c r="I86" s="359"/>
      <c r="J86" s="359"/>
      <c r="K86" s="359"/>
      <c r="L86" s="359"/>
      <c r="M86" s="359"/>
      <c r="N86" s="359"/>
      <c r="O86" s="359"/>
      <c r="P86" s="359"/>
      <c r="Q86" s="359"/>
      <c r="R86" s="359"/>
      <c r="S86" s="359"/>
      <c r="T86" s="359"/>
      <c r="U86" s="359"/>
      <c r="V86" s="359"/>
      <c r="W86" s="359"/>
      <c r="X86" s="359"/>
      <c r="Y86" s="359"/>
      <c r="Z86" s="359"/>
      <c r="AA86" s="359"/>
      <c r="AB86" s="359"/>
      <c r="AC86" s="359"/>
      <c r="AD86" s="359"/>
      <c r="AE86" s="359"/>
      <c r="AF86" s="359"/>
      <c r="AG86" s="359"/>
      <c r="AH86" s="359"/>
      <c r="AI86" s="359"/>
      <c r="AJ86" s="359"/>
      <c r="AK86" s="359"/>
      <c r="AL86" s="359"/>
      <c r="AM86" s="491"/>
    </row>
    <row r="87" spans="1:39" s="337" customFormat="1" ht="5.0999999999999996" customHeight="1" x14ac:dyDescent="0.25">
      <c r="A87" s="483"/>
      <c r="AM87" s="484"/>
    </row>
    <row r="88" spans="1:39" s="337" customFormat="1" ht="20.100000000000001" customHeight="1" x14ac:dyDescent="0.25">
      <c r="A88" s="483"/>
      <c r="F88" s="358"/>
      <c r="H88" s="358"/>
      <c r="L88" s="505"/>
      <c r="M88" s="492" t="s">
        <v>464</v>
      </c>
      <c r="P88" s="492"/>
      <c r="R88" s="505"/>
      <c r="S88" s="492" t="s">
        <v>465</v>
      </c>
      <c r="X88" s="505"/>
      <c r="Y88" s="492" t="s">
        <v>466</v>
      </c>
      <c r="Z88" s="358"/>
      <c r="AD88" s="505"/>
      <c r="AE88" s="492" t="s">
        <v>467</v>
      </c>
      <c r="AM88" s="484"/>
    </row>
    <row r="89" spans="1:39" s="337" customFormat="1" ht="5.0999999999999996" customHeight="1" x14ac:dyDescent="0.25">
      <c r="A89" s="483"/>
      <c r="AM89" s="484"/>
    </row>
    <row r="90" spans="1:39" s="337" customFormat="1" ht="20.100000000000001" customHeight="1" x14ac:dyDescent="0.25">
      <c r="A90" s="483"/>
      <c r="F90" s="358"/>
      <c r="H90" s="358"/>
      <c r="L90" s="505"/>
      <c r="M90" s="492" t="s">
        <v>468</v>
      </c>
      <c r="R90" s="505"/>
      <c r="S90" s="492" t="s">
        <v>469</v>
      </c>
      <c r="X90" s="505"/>
      <c r="Y90" s="492" t="s">
        <v>470</v>
      </c>
      <c r="Z90" s="358"/>
      <c r="AC90" s="492"/>
      <c r="AM90" s="484"/>
    </row>
    <row r="91" spans="1:39" s="337" customFormat="1" ht="5.0999999999999996" customHeight="1" x14ac:dyDescent="0.25">
      <c r="A91" s="515"/>
      <c r="B91" s="358"/>
      <c r="C91" s="358"/>
      <c r="D91" s="358"/>
      <c r="E91" s="358"/>
      <c r="F91" s="358"/>
      <c r="G91" s="358"/>
      <c r="H91" s="358"/>
      <c r="I91" s="358"/>
      <c r="L91" s="492"/>
      <c r="Q91" s="492"/>
      <c r="W91" s="492"/>
      <c r="AC91" s="492"/>
      <c r="AM91" s="484"/>
    </row>
    <row r="92" spans="1:39" s="337" customFormat="1" ht="20.100000000000001" customHeight="1" x14ac:dyDescent="0.25">
      <c r="A92" s="490" t="s">
        <v>471</v>
      </c>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491"/>
    </row>
    <row r="93" spans="1:39" s="337" customFormat="1" ht="5.0999999999999996" customHeight="1" x14ac:dyDescent="0.25">
      <c r="A93" s="483"/>
      <c r="AM93" s="484"/>
    </row>
    <row r="94" spans="1:39" s="337" customFormat="1" ht="20.100000000000001" customHeight="1" x14ac:dyDescent="0.25">
      <c r="A94" s="483"/>
      <c r="B94" s="510" t="s">
        <v>472</v>
      </c>
      <c r="C94" s="510"/>
      <c r="D94" s="510"/>
      <c r="E94" s="510"/>
      <c r="F94" s="510"/>
      <c r="G94" s="510"/>
      <c r="H94" s="510"/>
      <c r="I94" s="510"/>
      <c r="J94" s="510"/>
      <c r="K94" s="510"/>
      <c r="L94" s="510"/>
      <c r="M94" s="510"/>
      <c r="N94" s="510"/>
      <c r="O94" s="510"/>
      <c r="P94" s="510"/>
      <c r="Q94" s="358"/>
      <c r="R94" s="508" t="s">
        <v>473</v>
      </c>
      <c r="S94" s="375"/>
      <c r="T94" s="375"/>
      <c r="U94" s="375"/>
      <c r="V94" s="375"/>
      <c r="W94" s="375"/>
      <c r="X94" s="375"/>
      <c r="Y94" s="375"/>
      <c r="Z94" s="375"/>
      <c r="AA94" s="375"/>
      <c r="AB94" s="375"/>
      <c r="AC94" s="375"/>
      <c r="AD94" s="375"/>
      <c r="AE94" s="375"/>
      <c r="AF94" s="375"/>
      <c r="AG94" s="375"/>
      <c r="AH94" s="509"/>
      <c r="AJ94" s="358"/>
      <c r="AK94" s="358"/>
      <c r="AL94" s="358"/>
      <c r="AM94" s="484"/>
    </row>
    <row r="95" spans="1:39" s="337" customFormat="1" ht="5.0999999999999996" customHeight="1" x14ac:dyDescent="0.25">
      <c r="A95" s="483"/>
      <c r="AM95" s="484"/>
    </row>
    <row r="96" spans="1:39" s="337" customFormat="1" ht="20.100000000000001" customHeight="1" x14ac:dyDescent="0.25">
      <c r="A96" s="483"/>
      <c r="B96" s="510" t="s">
        <v>474</v>
      </c>
      <c r="C96" s="510"/>
      <c r="D96" s="510"/>
      <c r="E96" s="510"/>
      <c r="F96" s="510"/>
      <c r="G96" s="510"/>
      <c r="H96" s="510"/>
      <c r="I96" s="510"/>
      <c r="J96" s="510"/>
      <c r="L96" s="485"/>
      <c r="M96" s="485"/>
      <c r="N96" s="485"/>
      <c r="O96" s="485"/>
      <c r="P96" s="485"/>
      <c r="R96" s="507" t="s">
        <v>474</v>
      </c>
      <c r="S96" s="363"/>
      <c r="T96" s="363"/>
      <c r="U96" s="363"/>
      <c r="V96" s="363"/>
      <c r="W96" s="363"/>
      <c r="X96" s="363"/>
      <c r="Y96" s="363"/>
      <c r="Z96" s="363"/>
      <c r="AA96" s="363"/>
      <c r="AB96" s="511"/>
      <c r="AD96" s="486"/>
      <c r="AE96" s="353"/>
      <c r="AF96" s="353"/>
      <c r="AG96" s="353"/>
      <c r="AH96" s="487"/>
      <c r="AM96" s="484"/>
    </row>
    <row r="97" spans="1:39" s="337" customFormat="1" ht="5.0999999999999996" customHeight="1" x14ac:dyDescent="0.25">
      <c r="A97" s="483"/>
      <c r="AM97" s="484"/>
    </row>
    <row r="98" spans="1:39" s="337" customFormat="1" ht="20.100000000000001" customHeight="1" x14ac:dyDescent="0.25">
      <c r="A98" s="483"/>
      <c r="B98" s="510" t="s">
        <v>475</v>
      </c>
      <c r="C98" s="510"/>
      <c r="D98" s="510"/>
      <c r="E98" s="510"/>
      <c r="F98" s="510"/>
      <c r="G98" s="510"/>
      <c r="H98" s="510"/>
      <c r="I98" s="510"/>
      <c r="J98" s="510"/>
      <c r="L98" s="485"/>
      <c r="M98" s="485"/>
      <c r="N98" s="485"/>
      <c r="O98" s="485"/>
      <c r="P98" s="485"/>
      <c r="R98" s="507" t="s">
        <v>476</v>
      </c>
      <c r="S98" s="363"/>
      <c r="T98" s="363"/>
      <c r="U98" s="363"/>
      <c r="V98" s="363"/>
      <c r="W98" s="363"/>
      <c r="X98" s="363"/>
      <c r="Y98" s="363"/>
      <c r="Z98" s="363"/>
      <c r="AA98" s="363"/>
      <c r="AB98" s="511"/>
      <c r="AD98" s="486"/>
      <c r="AE98" s="353"/>
      <c r="AF98" s="353"/>
      <c r="AG98" s="353"/>
      <c r="AH98" s="487"/>
      <c r="AM98" s="484"/>
    </row>
    <row r="99" spans="1:39" s="337" customFormat="1" ht="5.0999999999999996" customHeight="1" x14ac:dyDescent="0.25">
      <c r="A99" s="483"/>
      <c r="AM99" s="484"/>
    </row>
    <row r="100" spans="1:39" s="337" customFormat="1" ht="20.100000000000001" customHeight="1" x14ac:dyDescent="0.25">
      <c r="A100" s="483"/>
      <c r="B100" s="510" t="s">
        <v>477</v>
      </c>
      <c r="C100" s="510"/>
      <c r="D100" s="510"/>
      <c r="E100" s="510"/>
      <c r="F100" s="510"/>
      <c r="G100" s="510"/>
      <c r="H100" s="510"/>
      <c r="I100" s="510"/>
      <c r="J100" s="510"/>
      <c r="L100" s="485"/>
      <c r="M100" s="485"/>
      <c r="N100" s="485"/>
      <c r="O100" s="485"/>
      <c r="P100" s="485"/>
      <c r="AM100" s="484"/>
    </row>
    <row r="101" spans="1:39" s="337" customFormat="1" ht="5.0999999999999996" customHeight="1" x14ac:dyDescent="0.25">
      <c r="A101" s="483"/>
      <c r="AM101" s="484"/>
    </row>
    <row r="102" spans="1:39" s="337" customFormat="1" ht="20.100000000000001" customHeight="1" x14ac:dyDescent="0.25">
      <c r="A102" s="490" t="s">
        <v>478</v>
      </c>
      <c r="B102" s="359"/>
      <c r="C102" s="359"/>
      <c r="D102" s="359"/>
      <c r="E102" s="359"/>
      <c r="F102" s="359"/>
      <c r="G102" s="359"/>
      <c r="H102" s="359"/>
      <c r="I102" s="359"/>
      <c r="J102" s="359"/>
      <c r="K102" s="359"/>
      <c r="L102" s="359"/>
      <c r="M102" s="359"/>
      <c r="N102" s="359"/>
      <c r="O102" s="359"/>
      <c r="P102" s="359"/>
      <c r="Q102" s="359"/>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491"/>
    </row>
    <row r="103" spans="1:39" s="337" customFormat="1" ht="5.0999999999999996" customHeight="1" x14ac:dyDescent="0.25">
      <c r="A103" s="483"/>
      <c r="AM103" s="484"/>
    </row>
    <row r="104" spans="1:39" s="337" customFormat="1" ht="20.100000000000001" customHeight="1" x14ac:dyDescent="0.25">
      <c r="A104" s="483"/>
      <c r="B104" s="510" t="s">
        <v>479</v>
      </c>
      <c r="C104" s="510"/>
      <c r="D104" s="510"/>
      <c r="E104" s="510"/>
      <c r="F104" s="510"/>
      <c r="G104" s="510"/>
      <c r="H104" s="510"/>
      <c r="I104" s="510"/>
      <c r="J104" s="510"/>
      <c r="L104" s="500"/>
      <c r="M104" s="492" t="s">
        <v>48</v>
      </c>
      <c r="R104" s="500"/>
      <c r="S104" s="492" t="s">
        <v>1</v>
      </c>
      <c r="U104" s="358"/>
      <c r="V104" s="358"/>
      <c r="X104" s="500"/>
      <c r="Y104" s="337" t="s">
        <v>480</v>
      </c>
      <c r="Z104" s="358"/>
      <c r="AA104" s="358"/>
      <c r="AB104" s="358"/>
      <c r="AD104" s="500"/>
      <c r="AE104" s="337" t="s">
        <v>481</v>
      </c>
      <c r="AM104" s="484"/>
    </row>
    <row r="105" spans="1:39" s="337" customFormat="1" ht="5.0999999999999996" customHeight="1" x14ac:dyDescent="0.25">
      <c r="A105" s="483"/>
      <c r="AM105" s="484"/>
    </row>
    <row r="106" spans="1:39" s="337" customFormat="1" ht="20.100000000000001" customHeight="1" x14ac:dyDescent="0.25">
      <c r="A106" s="483"/>
      <c r="L106" s="500"/>
      <c r="M106" s="492" t="s">
        <v>482</v>
      </c>
      <c r="R106" s="500"/>
      <c r="S106" s="492" t="s">
        <v>483</v>
      </c>
      <c r="U106" s="358"/>
      <c r="V106" s="358"/>
      <c r="X106" s="500"/>
      <c r="Y106" s="492" t="s">
        <v>484</v>
      </c>
      <c r="Z106" s="358"/>
      <c r="AA106" s="358"/>
      <c r="AB106" s="358"/>
      <c r="AD106" s="500"/>
      <c r="AE106" s="337" t="s">
        <v>485</v>
      </c>
      <c r="AM106" s="484"/>
    </row>
    <row r="107" spans="1:39" s="337" customFormat="1" ht="5.0999999999999996" customHeight="1" x14ac:dyDescent="0.25">
      <c r="A107" s="483"/>
      <c r="S107" s="492"/>
      <c r="Y107" s="492"/>
      <c r="AM107" s="484"/>
    </row>
    <row r="108" spans="1:39" s="337" customFormat="1" ht="20.100000000000001" customHeight="1" x14ac:dyDescent="0.25">
      <c r="A108" s="483"/>
      <c r="L108" s="500"/>
      <c r="M108" s="492" t="s">
        <v>486</v>
      </c>
      <c r="R108" s="500"/>
      <c r="S108" s="492" t="s">
        <v>487</v>
      </c>
      <c r="U108" s="358"/>
      <c r="V108" s="358"/>
      <c r="X108" s="500"/>
      <c r="Y108" s="492" t="s">
        <v>488</v>
      </c>
      <c r="Z108" s="358"/>
      <c r="AA108" s="358"/>
      <c r="AB108" s="358"/>
      <c r="AD108" s="500"/>
      <c r="AE108" s="337" t="s">
        <v>489</v>
      </c>
      <c r="AM108" s="484"/>
    </row>
    <row r="109" spans="1:39" s="337" customFormat="1" ht="5.0999999999999996" customHeight="1" x14ac:dyDescent="0.25">
      <c r="A109" s="483"/>
      <c r="AM109" s="484"/>
    </row>
    <row r="110" spans="1:39" s="337" customFormat="1" ht="20.100000000000001" customHeight="1" x14ac:dyDescent="0.25">
      <c r="A110" s="483"/>
      <c r="L110" s="500"/>
      <c r="M110" s="492" t="s">
        <v>490</v>
      </c>
      <c r="R110" s="492"/>
      <c r="T110" s="358"/>
      <c r="U110" s="358"/>
      <c r="V110" s="358"/>
      <c r="X110" s="500"/>
      <c r="Y110" s="492" t="s">
        <v>491</v>
      </c>
      <c r="Z110" s="358"/>
      <c r="AA110" s="358"/>
      <c r="AB110" s="358"/>
      <c r="AD110" s="500"/>
      <c r="AE110" s="492" t="s">
        <v>492</v>
      </c>
      <c r="AM110" s="484"/>
    </row>
    <row r="111" spans="1:39" s="337" customFormat="1" ht="5.0999999999999996" customHeight="1" x14ac:dyDescent="0.25">
      <c r="A111" s="483"/>
      <c r="M111" s="492"/>
      <c r="R111" s="492"/>
      <c r="T111" s="358"/>
      <c r="U111" s="358"/>
      <c r="V111" s="358"/>
      <c r="X111" s="492"/>
      <c r="Y111" s="358"/>
      <c r="Z111" s="358"/>
      <c r="AA111" s="358"/>
      <c r="AM111" s="484"/>
    </row>
    <row r="112" spans="1:39" s="337" customFormat="1" ht="20.100000000000001" customHeight="1" x14ac:dyDescent="0.25">
      <c r="A112" s="483"/>
      <c r="L112" s="500"/>
      <c r="M112" s="516" t="s">
        <v>493</v>
      </c>
      <c r="N112" s="517"/>
      <c r="O112" s="518"/>
      <c r="P112" s="519"/>
      <c r="Q112" s="519"/>
      <c r="R112" s="519"/>
      <c r="S112" s="519"/>
      <c r="T112" s="519"/>
      <c r="U112" s="519"/>
      <c r="V112" s="519"/>
      <c r="W112" s="519"/>
      <c r="X112" s="519"/>
      <c r="Y112" s="519"/>
      <c r="Z112" s="519"/>
      <c r="AA112" s="519"/>
      <c r="AB112" s="519"/>
      <c r="AC112" s="519"/>
      <c r="AD112" s="519"/>
      <c r="AE112" s="519"/>
      <c r="AF112" s="519"/>
      <c r="AG112" s="519"/>
      <c r="AH112" s="520"/>
      <c r="AM112" s="484"/>
    </row>
    <row r="113" spans="1:39" s="337" customFormat="1" ht="5.0999999999999996" customHeight="1" x14ac:dyDescent="0.25">
      <c r="A113" s="483"/>
      <c r="AM113" s="484"/>
    </row>
    <row r="114" spans="1:39" s="337" customFormat="1" ht="20.100000000000001" customHeight="1" x14ac:dyDescent="0.25">
      <c r="A114" s="490" t="s">
        <v>494</v>
      </c>
      <c r="B114" s="359"/>
      <c r="C114" s="359"/>
      <c r="D114" s="359"/>
      <c r="E114" s="359"/>
      <c r="F114" s="359"/>
      <c r="G114" s="359"/>
      <c r="H114" s="359"/>
      <c r="I114" s="359"/>
      <c r="J114" s="359"/>
      <c r="K114" s="359"/>
      <c r="L114" s="359"/>
      <c r="M114" s="359"/>
      <c r="N114" s="359"/>
      <c r="O114" s="359"/>
      <c r="P114" s="359"/>
      <c r="Q114" s="359"/>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491"/>
    </row>
    <row r="115" spans="1:39" s="337" customFormat="1" ht="5.0999999999999996" customHeight="1" x14ac:dyDescent="0.25">
      <c r="A115" s="483"/>
      <c r="AM115" s="484"/>
    </row>
    <row r="116" spans="1:39" s="337" customFormat="1" ht="20.100000000000001" customHeight="1" x14ac:dyDescent="0.25">
      <c r="A116" s="483"/>
      <c r="G116" s="492"/>
      <c r="L116" s="500"/>
      <c r="M116" s="492" t="s">
        <v>495</v>
      </c>
      <c r="R116" s="500"/>
      <c r="S116" s="492" t="s">
        <v>496</v>
      </c>
      <c r="T116" s="492"/>
      <c r="U116" s="492"/>
      <c r="V116" s="492"/>
      <c r="X116" s="505"/>
      <c r="Y116" s="492" t="s">
        <v>497</v>
      </c>
      <c r="Z116" s="492"/>
      <c r="AD116" s="500"/>
      <c r="AE116" s="492" t="s">
        <v>498</v>
      </c>
      <c r="AM116" s="484"/>
    </row>
    <row r="117" spans="1:39" s="337" customFormat="1" ht="5.0999999999999996" customHeight="1" x14ac:dyDescent="0.25">
      <c r="A117" s="483"/>
      <c r="C117" s="358"/>
      <c r="D117" s="492"/>
      <c r="E117" s="492"/>
      <c r="F117" s="492"/>
      <c r="G117" s="492"/>
      <c r="H117" s="492"/>
      <c r="I117" s="492"/>
      <c r="J117" s="492"/>
      <c r="K117" s="492"/>
      <c r="L117" s="492"/>
      <c r="M117" s="492"/>
      <c r="N117" s="492"/>
      <c r="O117" s="492"/>
      <c r="S117" s="492"/>
      <c r="T117" s="492"/>
      <c r="U117" s="492"/>
      <c r="V117" s="492"/>
      <c r="W117" s="492"/>
      <c r="X117" s="492"/>
      <c r="Y117" s="492"/>
      <c r="AM117" s="484"/>
    </row>
    <row r="118" spans="1:39" s="337" customFormat="1" ht="20.100000000000001" customHeight="1" x14ac:dyDescent="0.25">
      <c r="A118" s="483"/>
      <c r="K118" s="492"/>
      <c r="L118" s="505"/>
      <c r="M118" s="492" t="s">
        <v>499</v>
      </c>
      <c r="N118" s="492"/>
      <c r="X118" s="492"/>
      <c r="Y118" s="492"/>
      <c r="AM118" s="484"/>
    </row>
    <row r="119" spans="1:39" s="337" customFormat="1" ht="5.0999999999999996" customHeight="1" x14ac:dyDescent="0.25">
      <c r="A119" s="483"/>
      <c r="AM119" s="484"/>
    </row>
    <row r="120" spans="1:39" s="337" customFormat="1" ht="20.100000000000001" customHeight="1" x14ac:dyDescent="0.25">
      <c r="A120" s="490" t="s">
        <v>500</v>
      </c>
      <c r="B120" s="359"/>
      <c r="C120" s="359"/>
      <c r="D120" s="359"/>
      <c r="E120" s="359"/>
      <c r="F120" s="359"/>
      <c r="G120" s="359"/>
      <c r="H120" s="359"/>
      <c r="I120" s="359"/>
      <c r="J120" s="359"/>
      <c r="K120" s="359"/>
      <c r="L120" s="359"/>
      <c r="M120" s="359"/>
      <c r="N120" s="359"/>
      <c r="O120" s="359"/>
      <c r="P120" s="359"/>
      <c r="Q120" s="359"/>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491"/>
    </row>
    <row r="121" spans="1:39" s="337" customFormat="1" ht="5.0999999999999996" customHeight="1" x14ac:dyDescent="0.25">
      <c r="A121" s="483"/>
      <c r="AM121" s="484"/>
    </row>
    <row r="122" spans="1:39" s="337" customFormat="1" ht="20.100000000000001" customHeight="1" x14ac:dyDescent="0.25">
      <c r="A122" s="483"/>
      <c r="K122" s="492"/>
      <c r="L122" s="505"/>
      <c r="M122" s="492" t="s">
        <v>501</v>
      </c>
      <c r="N122" s="492"/>
      <c r="O122" s="492"/>
      <c r="R122" s="505"/>
      <c r="S122" s="492" t="s">
        <v>502</v>
      </c>
      <c r="T122" s="492"/>
      <c r="U122" s="492"/>
      <c r="V122" s="492"/>
      <c r="X122" s="500"/>
      <c r="Y122" s="492" t="s">
        <v>503</v>
      </c>
      <c r="AD122" s="500"/>
      <c r="AE122" s="492" t="s">
        <v>504</v>
      </c>
      <c r="AM122" s="484"/>
    </row>
    <row r="123" spans="1:39" s="337" customFormat="1" ht="5.0999999999999996" customHeight="1" x14ac:dyDescent="0.25">
      <c r="A123" s="483"/>
      <c r="C123" s="358"/>
      <c r="D123" s="492"/>
      <c r="E123" s="492"/>
      <c r="F123" s="492"/>
      <c r="G123" s="492"/>
      <c r="K123" s="492"/>
      <c r="L123" s="492"/>
      <c r="M123" s="492"/>
      <c r="N123" s="492"/>
      <c r="O123" s="492"/>
      <c r="P123" s="492"/>
      <c r="T123" s="492"/>
      <c r="U123" s="492"/>
      <c r="V123" s="492"/>
      <c r="AM123" s="484"/>
    </row>
    <row r="124" spans="1:39" s="337" customFormat="1" ht="20.100000000000001" customHeight="1" x14ac:dyDescent="0.25">
      <c r="A124" s="483"/>
      <c r="K124" s="492"/>
      <c r="L124" s="500"/>
      <c r="M124" s="492" t="s">
        <v>505</v>
      </c>
      <c r="R124" s="500"/>
      <c r="S124" s="492" t="s">
        <v>840</v>
      </c>
      <c r="T124" s="492"/>
      <c r="X124" s="500"/>
      <c r="Y124" s="492" t="s">
        <v>498</v>
      </c>
      <c r="AM124" s="484"/>
    </row>
    <row r="125" spans="1:39" s="337" customFormat="1" ht="5.0999999999999996" customHeight="1" x14ac:dyDescent="0.25">
      <c r="A125" s="483"/>
      <c r="AM125" s="484"/>
    </row>
    <row r="126" spans="1:39" s="337" customFormat="1" ht="20.100000000000001" customHeight="1" x14ac:dyDescent="0.25">
      <c r="A126" s="490" t="s">
        <v>506</v>
      </c>
      <c r="B126" s="359"/>
      <c r="C126" s="359"/>
      <c r="D126" s="359"/>
      <c r="E126" s="359"/>
      <c r="F126" s="359"/>
      <c r="G126" s="359"/>
      <c r="H126" s="359"/>
      <c r="I126" s="359"/>
      <c r="J126" s="359"/>
      <c r="K126" s="359"/>
      <c r="L126" s="359"/>
      <c r="M126" s="359"/>
      <c r="N126" s="359"/>
      <c r="O126" s="359"/>
      <c r="P126" s="359"/>
      <c r="Q126" s="359"/>
      <c r="R126" s="359"/>
      <c r="S126" s="359"/>
      <c r="T126" s="359"/>
      <c r="U126" s="359"/>
      <c r="V126" s="359"/>
      <c r="W126" s="359"/>
      <c r="X126" s="359"/>
      <c r="Y126" s="359"/>
      <c r="Z126" s="359"/>
      <c r="AA126" s="359"/>
      <c r="AB126" s="359"/>
      <c r="AC126" s="359"/>
      <c r="AD126" s="359"/>
      <c r="AE126" s="359"/>
      <c r="AF126" s="359"/>
      <c r="AG126" s="359"/>
      <c r="AH126" s="359"/>
      <c r="AI126" s="359"/>
      <c r="AJ126" s="359"/>
      <c r="AK126" s="359"/>
      <c r="AL126" s="359"/>
      <c r="AM126" s="491"/>
    </row>
    <row r="127" spans="1:39" s="337" customFormat="1" ht="5.0999999999999996" customHeight="1" x14ac:dyDescent="0.25">
      <c r="A127" s="483"/>
      <c r="AM127" s="484"/>
    </row>
    <row r="128" spans="1:39" s="337" customFormat="1" ht="20.100000000000001" customHeight="1" x14ac:dyDescent="0.25">
      <c r="A128" s="483"/>
      <c r="B128" s="365" t="s">
        <v>507</v>
      </c>
      <c r="C128" s="365"/>
      <c r="D128" s="365"/>
      <c r="E128" s="365"/>
      <c r="F128" s="365"/>
      <c r="G128" s="365"/>
      <c r="H128" s="365"/>
      <c r="I128" s="365"/>
      <c r="J128" s="365"/>
      <c r="K128" s="365"/>
      <c r="L128" s="365"/>
      <c r="M128" s="365"/>
      <c r="N128" s="365"/>
      <c r="O128" s="365"/>
      <c r="P128" s="365"/>
      <c r="Q128" s="365"/>
      <c r="R128" s="365"/>
      <c r="S128" s="365"/>
      <c r="T128" s="365"/>
      <c r="U128" s="365"/>
      <c r="V128" s="365"/>
      <c r="W128" s="358"/>
      <c r="X128" s="505"/>
      <c r="Y128" s="492" t="s">
        <v>437</v>
      </c>
      <c r="Z128" s="358"/>
      <c r="AA128" s="358"/>
      <c r="AB128" s="358"/>
      <c r="AC128" s="358"/>
      <c r="AD128" s="505"/>
      <c r="AE128" s="492" t="s">
        <v>438</v>
      </c>
      <c r="AM128" s="484"/>
    </row>
    <row r="129" spans="1:39" s="337" customFormat="1" ht="5.0999999999999996" customHeight="1" x14ac:dyDescent="0.25">
      <c r="A129" s="483"/>
      <c r="B129" s="358"/>
      <c r="C129" s="358"/>
      <c r="D129" s="358"/>
      <c r="E129" s="358"/>
      <c r="F129" s="358"/>
      <c r="G129" s="358"/>
      <c r="H129" s="358"/>
      <c r="I129" s="358"/>
      <c r="J129" s="358"/>
      <c r="K129" s="358"/>
      <c r="L129" s="358"/>
      <c r="M129" s="358"/>
      <c r="N129" s="358"/>
      <c r="O129" s="358"/>
      <c r="P129" s="358"/>
      <c r="Q129" s="358"/>
      <c r="R129" s="358"/>
      <c r="S129" s="358"/>
      <c r="T129" s="358"/>
      <c r="U129" s="358"/>
      <c r="V129" s="358"/>
      <c r="W129" s="358"/>
      <c r="X129" s="358"/>
      <c r="Y129" s="358"/>
      <c r="Z129" s="358"/>
      <c r="AA129" s="358"/>
      <c r="AB129" s="358"/>
      <c r="AD129" s="358"/>
      <c r="AE129" s="358"/>
      <c r="AM129" s="484"/>
    </row>
    <row r="130" spans="1:39" s="337" customFormat="1" ht="20.100000000000001" customHeight="1" x14ac:dyDescent="0.25">
      <c r="A130" s="483"/>
      <c r="B130" s="365" t="s">
        <v>508</v>
      </c>
      <c r="C130" s="365"/>
      <c r="D130" s="365"/>
      <c r="E130" s="365"/>
      <c r="F130" s="365"/>
      <c r="G130" s="365"/>
      <c r="H130" s="365"/>
      <c r="I130" s="365"/>
      <c r="J130" s="365"/>
      <c r="K130" s="365"/>
      <c r="L130" s="365"/>
      <c r="M130" s="365"/>
      <c r="N130" s="365"/>
      <c r="O130" s="365"/>
      <c r="P130" s="365"/>
      <c r="Q130" s="365"/>
      <c r="R130" s="365"/>
      <c r="S130" s="365"/>
      <c r="T130" s="365"/>
      <c r="U130" s="365"/>
      <c r="V130" s="365"/>
      <c r="W130" s="492"/>
      <c r="X130" s="505"/>
      <c r="Y130" s="492" t="s">
        <v>437</v>
      </c>
      <c r="Z130" s="492"/>
      <c r="AA130" s="492"/>
      <c r="AB130" s="492"/>
      <c r="AD130" s="505"/>
      <c r="AE130" s="492" t="s">
        <v>438</v>
      </c>
      <c r="AM130" s="484"/>
    </row>
    <row r="131" spans="1:39" s="337" customFormat="1" ht="5.0999999999999996" customHeight="1" x14ac:dyDescent="0.25">
      <c r="A131" s="483"/>
      <c r="B131" s="492"/>
      <c r="C131" s="492"/>
      <c r="D131" s="492"/>
      <c r="E131" s="492"/>
      <c r="F131" s="492"/>
      <c r="G131" s="358"/>
      <c r="H131" s="358"/>
      <c r="I131" s="358"/>
      <c r="J131" s="358"/>
      <c r="K131" s="358"/>
      <c r="L131" s="358"/>
      <c r="M131" s="358"/>
      <c r="N131" s="358"/>
      <c r="O131" s="358"/>
      <c r="P131" s="358"/>
      <c r="Q131" s="358"/>
      <c r="R131" s="358"/>
      <c r="S131" s="358"/>
      <c r="T131" s="358"/>
      <c r="U131" s="358"/>
      <c r="V131" s="358"/>
      <c r="W131" s="358"/>
      <c r="X131" s="358"/>
      <c r="Y131" s="358"/>
      <c r="Z131" s="358"/>
      <c r="AA131" s="358"/>
      <c r="AB131" s="358"/>
      <c r="AD131" s="358"/>
      <c r="AE131" s="358"/>
      <c r="AM131" s="484"/>
    </row>
    <row r="132" spans="1:39" s="337" customFormat="1" ht="20.100000000000001" customHeight="1" x14ac:dyDescent="0.25">
      <c r="A132" s="483"/>
      <c r="B132" s="365" t="s">
        <v>509</v>
      </c>
      <c r="C132" s="365"/>
      <c r="D132" s="365"/>
      <c r="E132" s="365"/>
      <c r="F132" s="365"/>
      <c r="G132" s="365"/>
      <c r="H132" s="365"/>
      <c r="I132" s="365"/>
      <c r="J132" s="365"/>
      <c r="K132" s="365"/>
      <c r="L132" s="365"/>
      <c r="M132" s="365"/>
      <c r="N132" s="365"/>
      <c r="O132" s="365"/>
      <c r="P132" s="365"/>
      <c r="Q132" s="365"/>
      <c r="R132" s="365"/>
      <c r="S132" s="365"/>
      <c r="T132" s="365"/>
      <c r="U132" s="365"/>
      <c r="V132" s="365"/>
      <c r="W132" s="492"/>
      <c r="X132" s="505"/>
      <c r="Y132" s="492" t="s">
        <v>437</v>
      </c>
      <c r="Z132" s="492"/>
      <c r="AA132" s="492"/>
      <c r="AB132" s="492"/>
      <c r="AD132" s="505"/>
      <c r="AE132" s="492" t="s">
        <v>438</v>
      </c>
      <c r="AM132" s="484"/>
    </row>
    <row r="133" spans="1:39" s="337" customFormat="1" ht="5.0999999999999996" customHeight="1" x14ac:dyDescent="0.25">
      <c r="A133" s="483"/>
      <c r="B133" s="492"/>
      <c r="C133" s="492"/>
      <c r="D133" s="492"/>
      <c r="E133" s="492"/>
      <c r="F133" s="492"/>
      <c r="G133" s="358"/>
      <c r="H133" s="358"/>
      <c r="I133" s="358"/>
      <c r="J133" s="358"/>
      <c r="K133" s="358"/>
      <c r="L133" s="358"/>
      <c r="M133" s="358"/>
      <c r="N133" s="358"/>
      <c r="O133" s="358"/>
      <c r="P133" s="358"/>
      <c r="Q133" s="358"/>
      <c r="R133" s="358"/>
      <c r="S133" s="358"/>
      <c r="T133" s="358"/>
      <c r="U133" s="358"/>
      <c r="V133" s="358"/>
      <c r="W133" s="358"/>
      <c r="X133" s="358"/>
      <c r="Y133" s="358"/>
      <c r="Z133" s="358"/>
      <c r="AA133" s="358"/>
      <c r="AB133" s="358"/>
      <c r="AD133" s="358"/>
      <c r="AE133" s="358"/>
      <c r="AM133" s="484"/>
    </row>
    <row r="134" spans="1:39" s="337" customFormat="1" ht="20.100000000000001" customHeight="1" x14ac:dyDescent="0.25">
      <c r="A134" s="483"/>
      <c r="B134" s="365" t="s">
        <v>510</v>
      </c>
      <c r="C134" s="365"/>
      <c r="D134" s="365"/>
      <c r="E134" s="365"/>
      <c r="F134" s="365"/>
      <c r="G134" s="365"/>
      <c r="H134" s="365"/>
      <c r="I134" s="365"/>
      <c r="J134" s="365"/>
      <c r="K134" s="365"/>
      <c r="L134" s="365"/>
      <c r="M134" s="365"/>
      <c r="N134" s="365"/>
      <c r="O134" s="365"/>
      <c r="P134" s="365"/>
      <c r="Q134" s="365"/>
      <c r="R134" s="365"/>
      <c r="S134" s="365"/>
      <c r="T134" s="365"/>
      <c r="U134" s="365"/>
      <c r="V134" s="365"/>
      <c r="W134" s="492"/>
      <c r="X134" s="505"/>
      <c r="Y134" s="492" t="s">
        <v>437</v>
      </c>
      <c r="Z134" s="492"/>
      <c r="AA134" s="492"/>
      <c r="AB134" s="492"/>
      <c r="AD134" s="505"/>
      <c r="AE134" s="492" t="s">
        <v>438</v>
      </c>
      <c r="AM134" s="484"/>
    </row>
    <row r="135" spans="1:39" s="337" customFormat="1" ht="5.0999999999999996" customHeight="1" x14ac:dyDescent="0.25">
      <c r="A135" s="483"/>
      <c r="B135" s="492"/>
      <c r="C135" s="492"/>
      <c r="D135" s="492"/>
      <c r="E135" s="492"/>
      <c r="F135" s="492"/>
      <c r="G135" s="358"/>
      <c r="H135" s="358"/>
      <c r="I135" s="358"/>
      <c r="J135" s="358"/>
      <c r="K135" s="358"/>
      <c r="L135" s="358"/>
      <c r="M135" s="358"/>
      <c r="N135" s="358"/>
      <c r="O135" s="358"/>
      <c r="P135" s="358"/>
      <c r="Q135" s="358"/>
      <c r="R135" s="358"/>
      <c r="S135" s="358"/>
      <c r="T135" s="358"/>
      <c r="U135" s="358"/>
      <c r="V135" s="358"/>
      <c r="W135" s="358"/>
      <c r="X135" s="358"/>
      <c r="Y135" s="358"/>
      <c r="Z135" s="358"/>
      <c r="AA135" s="358"/>
      <c r="AB135" s="358"/>
      <c r="AD135" s="358"/>
      <c r="AE135" s="358"/>
      <c r="AM135" s="484"/>
    </row>
    <row r="136" spans="1:39" s="337" customFormat="1" ht="20.100000000000001" customHeight="1" x14ac:dyDescent="0.25">
      <c r="A136" s="483"/>
      <c r="B136" s="365" t="s">
        <v>511</v>
      </c>
      <c r="C136" s="365"/>
      <c r="D136" s="365"/>
      <c r="E136" s="365"/>
      <c r="F136" s="365"/>
      <c r="G136" s="365"/>
      <c r="H136" s="365"/>
      <c r="I136" s="365"/>
      <c r="J136" s="365"/>
      <c r="K136" s="365"/>
      <c r="L136" s="365"/>
      <c r="M136" s="365"/>
      <c r="N136" s="365"/>
      <c r="O136" s="365"/>
      <c r="P136" s="365"/>
      <c r="Q136" s="365"/>
      <c r="R136" s="365"/>
      <c r="S136" s="365"/>
      <c r="T136" s="365"/>
      <c r="U136" s="365"/>
      <c r="V136" s="365"/>
      <c r="W136" s="358"/>
      <c r="X136" s="505"/>
      <c r="Y136" s="492" t="s">
        <v>437</v>
      </c>
      <c r="Z136" s="358"/>
      <c r="AA136" s="358"/>
      <c r="AB136" s="358"/>
      <c r="AC136" s="358"/>
      <c r="AD136" s="505"/>
      <c r="AE136" s="492" t="s">
        <v>438</v>
      </c>
      <c r="AM136" s="484"/>
    </row>
    <row r="137" spans="1:39" s="337" customFormat="1" ht="5.0999999999999996" customHeight="1" x14ac:dyDescent="0.25">
      <c r="A137" s="483"/>
      <c r="AM137" s="484"/>
    </row>
    <row r="138" spans="1:39" s="337" customFormat="1" ht="20.100000000000001" customHeight="1" x14ac:dyDescent="0.25">
      <c r="A138" s="483"/>
      <c r="B138" s="361" t="s">
        <v>512</v>
      </c>
      <c r="C138" s="361"/>
      <c r="D138" s="361"/>
      <c r="E138" s="361"/>
      <c r="F138" s="361"/>
      <c r="G138" s="361"/>
      <c r="H138" s="361"/>
      <c r="I138" s="361"/>
      <c r="J138" s="361"/>
      <c r="K138" s="361"/>
      <c r="L138" s="361"/>
      <c r="M138" s="361"/>
      <c r="N138" s="361"/>
      <c r="O138" s="361"/>
      <c r="P138" s="361"/>
      <c r="Q138" s="361"/>
      <c r="R138" s="361"/>
      <c r="S138" s="361"/>
      <c r="T138" s="361"/>
      <c r="U138" s="361"/>
      <c r="V138" s="361"/>
      <c r="W138" s="361"/>
      <c r="X138" s="361"/>
      <c r="Y138" s="361"/>
      <c r="Z138" s="361"/>
      <c r="AA138" s="361"/>
      <c r="AB138" s="361"/>
      <c r="AC138" s="361"/>
      <c r="AD138" s="361"/>
      <c r="AE138" s="361"/>
      <c r="AF138" s="361"/>
      <c r="AG138" s="361"/>
      <c r="AH138" s="361"/>
      <c r="AI138" s="361"/>
      <c r="AJ138" s="361"/>
      <c r="AK138" s="361"/>
      <c r="AL138" s="361"/>
      <c r="AM138" s="484"/>
    </row>
    <row r="139" spans="1:39" s="337" customFormat="1" ht="5.0999999999999996" customHeight="1" x14ac:dyDescent="0.25">
      <c r="A139" s="521"/>
      <c r="B139" s="351"/>
      <c r="C139" s="351"/>
      <c r="D139" s="351"/>
      <c r="E139" s="351"/>
      <c r="F139" s="351"/>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522"/>
    </row>
    <row r="140" spans="1:39" s="337" customFormat="1" ht="5.0999999999999996" customHeight="1" x14ac:dyDescent="0.25"/>
    <row r="141" spans="1:39" s="337" customFormat="1" ht="20.100000000000001" customHeight="1" x14ac:dyDescent="0.25">
      <c r="A141" s="485" t="s">
        <v>513</v>
      </c>
      <c r="B141" s="485"/>
      <c r="C141" s="485"/>
      <c r="D141" s="485"/>
      <c r="E141" s="485"/>
      <c r="F141" s="485"/>
      <c r="G141" s="485"/>
      <c r="H141" s="485"/>
      <c r="I141" s="485"/>
      <c r="J141" s="485"/>
      <c r="K141" s="485"/>
      <c r="L141" s="523"/>
      <c r="M141" s="524"/>
      <c r="N141" s="524"/>
      <c r="O141" s="524"/>
      <c r="P141" s="524"/>
      <c r="Q141" s="524"/>
      <c r="R141" s="524"/>
      <c r="S141" s="524"/>
      <c r="T141" s="524"/>
      <c r="U141" s="524"/>
      <c r="V141" s="524"/>
      <c r="W141" s="524"/>
      <c r="X141" s="524"/>
      <c r="Y141" s="524"/>
      <c r="Z141" s="524"/>
      <c r="AA141" s="524"/>
      <c r="AB141" s="524"/>
      <c r="AC141" s="524"/>
      <c r="AD141" s="524"/>
      <c r="AE141" s="524"/>
      <c r="AF141" s="524"/>
      <c r="AG141" s="524"/>
      <c r="AH141" s="524"/>
      <c r="AI141" s="524"/>
      <c r="AJ141" s="524"/>
      <c r="AK141" s="524"/>
      <c r="AL141" s="524"/>
      <c r="AM141" s="525"/>
    </row>
    <row r="142" spans="1:39" s="337" customFormat="1" ht="5.0999999999999996" customHeight="1" x14ac:dyDescent="0.25"/>
    <row r="143" spans="1:39" s="337" customFormat="1" ht="20.100000000000001" customHeight="1" x14ac:dyDescent="0.25">
      <c r="A143" s="518" t="s">
        <v>835</v>
      </c>
      <c r="B143" s="519"/>
      <c r="C143" s="519"/>
      <c r="D143" s="519"/>
      <c r="E143" s="519"/>
      <c r="F143" s="519"/>
      <c r="G143" s="519"/>
      <c r="H143" s="519"/>
      <c r="I143" s="519"/>
      <c r="J143" s="519"/>
      <c r="K143" s="519"/>
      <c r="L143" s="519"/>
      <c r="M143" s="519"/>
      <c r="N143" s="519"/>
      <c r="O143" s="519"/>
      <c r="P143" s="519"/>
      <c r="Q143" s="519"/>
      <c r="R143" s="519"/>
      <c r="S143" s="519"/>
      <c r="T143" s="519"/>
      <c r="U143" s="519"/>
      <c r="V143" s="519"/>
      <c r="W143" s="519"/>
      <c r="X143" s="519"/>
      <c r="Y143" s="519"/>
      <c r="Z143" s="519"/>
      <c r="AA143" s="519"/>
      <c r="AB143" s="519"/>
      <c r="AC143" s="519"/>
      <c r="AD143" s="519"/>
      <c r="AE143" s="519"/>
      <c r="AF143" s="519"/>
      <c r="AG143" s="519"/>
      <c r="AH143" s="519"/>
      <c r="AI143" s="519"/>
      <c r="AJ143" s="519"/>
      <c r="AK143" s="519"/>
      <c r="AL143" s="519"/>
      <c r="AM143" s="520"/>
    </row>
  </sheetData>
  <sheetProtection algorithmName="SHA-512" hashValue="A2BRYcpC2aXZnecri4uNpZxP22ReanT5SydqBpG7A7OKgTUnLurZyrplQQVaUHC+0MtsNyN0L99+WoM/IbAzFQ==" saltValue="1XWz5LMUlXGTOjb3h02ELQ==" spinCount="100000" sheet="1" objects="1" scenarios="1"/>
  <mergeCells count="87">
    <mergeCell ref="A5:AM5"/>
    <mergeCell ref="A6:AM6"/>
    <mergeCell ref="A10:AM10"/>
    <mergeCell ref="A12:AM12"/>
    <mergeCell ref="B14:K14"/>
    <mergeCell ref="L14:AL14"/>
    <mergeCell ref="A8:AM8"/>
    <mergeCell ref="B15:K15"/>
    <mergeCell ref="L15:AL15"/>
    <mergeCell ref="B16:K16"/>
    <mergeCell ref="L16:AL16"/>
    <mergeCell ref="B17:K17"/>
    <mergeCell ref="L17:AL17"/>
    <mergeCell ref="B18:K18"/>
    <mergeCell ref="L18:AL18"/>
    <mergeCell ref="B19:K19"/>
    <mergeCell ref="L19:AL19"/>
    <mergeCell ref="B20:K20"/>
    <mergeCell ref="L20:AL20"/>
    <mergeCell ref="B32:J32"/>
    <mergeCell ref="L32:AL32"/>
    <mergeCell ref="B21:K21"/>
    <mergeCell ref="L21:AL21"/>
    <mergeCell ref="B22:K22"/>
    <mergeCell ref="L22:AL22"/>
    <mergeCell ref="A24:AM24"/>
    <mergeCell ref="B26:K26"/>
    <mergeCell ref="L26:AL26"/>
    <mergeCell ref="B27:K27"/>
    <mergeCell ref="L27:AL27"/>
    <mergeCell ref="B28:K28"/>
    <mergeCell ref="L28:AL28"/>
    <mergeCell ref="A30:AM30"/>
    <mergeCell ref="B42:J42"/>
    <mergeCell ref="A44:AM44"/>
    <mergeCell ref="A50:AM50"/>
    <mergeCell ref="A56:AM56"/>
    <mergeCell ref="B58:J58"/>
    <mergeCell ref="K58:O58"/>
    <mergeCell ref="X58:AA58"/>
    <mergeCell ref="AD58:AG58"/>
    <mergeCell ref="AH58:AL58"/>
    <mergeCell ref="R58:W58"/>
    <mergeCell ref="B84:J84"/>
    <mergeCell ref="B60:J60"/>
    <mergeCell ref="B62:J62"/>
    <mergeCell ref="B64:J64"/>
    <mergeCell ref="B66:J66"/>
    <mergeCell ref="B68:J68"/>
    <mergeCell ref="B70:J70"/>
    <mergeCell ref="A72:AM72"/>
    <mergeCell ref="B74:J74"/>
    <mergeCell ref="B76:J76"/>
    <mergeCell ref="A80:AM80"/>
    <mergeCell ref="B82:J82"/>
    <mergeCell ref="A86:AM86"/>
    <mergeCell ref="A92:AM92"/>
    <mergeCell ref="B94:P94"/>
    <mergeCell ref="R94:AH94"/>
    <mergeCell ref="B96:J96"/>
    <mergeCell ref="L96:P96"/>
    <mergeCell ref="R96:AB96"/>
    <mergeCell ref="AD96:AH96"/>
    <mergeCell ref="A114:AM114"/>
    <mergeCell ref="A120:AM120"/>
    <mergeCell ref="B98:J98"/>
    <mergeCell ref="L98:P98"/>
    <mergeCell ref="R98:AB98"/>
    <mergeCell ref="AD98:AH98"/>
    <mergeCell ref="B100:J100"/>
    <mergeCell ref="L100:P100"/>
    <mergeCell ref="B138:AL138"/>
    <mergeCell ref="A141:K141"/>
    <mergeCell ref="L141:AM141"/>
    <mergeCell ref="A143:AM143"/>
    <mergeCell ref="AG1:AM1"/>
    <mergeCell ref="A1:AF1"/>
    <mergeCell ref="A126:AM126"/>
    <mergeCell ref="B128:V128"/>
    <mergeCell ref="B130:V130"/>
    <mergeCell ref="B132:V132"/>
    <mergeCell ref="B134:V134"/>
    <mergeCell ref="B136:V136"/>
    <mergeCell ref="A102:AM102"/>
    <mergeCell ref="B104:J104"/>
    <mergeCell ref="M112:N112"/>
    <mergeCell ref="O112:AH112"/>
  </mergeCells>
  <conditionalFormatting sqref="G133:AB133 AD133:AE133">
    <cfRule type="expression" dxfId="5" priority="2" stopIfTrue="1">
      <formula>IF(AND(#REF!="",#REF!="SIM"),TRUE,FALSE)</formula>
    </cfRule>
  </conditionalFormatting>
  <conditionalFormatting sqref="X129:Y129 AD129:AE129 G131:AB131 AD131:AE131 G135:AB135 AD135:AE135">
    <cfRule type="expression" dxfId="4" priority="1" stopIfTrue="1">
      <formula>IF(AND(#REF!="",#REF!="NÃO"),TRUE,FALSE)</formula>
    </cfRule>
  </conditionalFormatting>
  <dataValidations count="2">
    <dataValidation type="whole" operator="greaterThanOrEqual" allowBlank="1" showInputMessage="1" showErrorMessage="1" errorTitle="ATENÇÃO" error="Campo aceita somente números." sqref="AD104 AD106 AD108 AC111" xr:uid="{ACA7CC29-B467-4F01-A11B-0222E70DDC72}">
      <formula1>0</formula1>
    </dataValidation>
    <dataValidation type="date" allowBlank="1" showInputMessage="1" showErrorMessage="1" errorTitle="ATENÇÃO" error="Este campo aceita somente datas no formato DD/MM/AAAA._x000a_Não são aceitas datas futuras e datas anteriores a 180 dias." sqref="J45 J51" xr:uid="{83927052-388A-4131-8FF0-3EA8DC40A898}">
      <formula1>TODAY()-180</formula1>
      <formula2>TODAY()+7</formula2>
    </dataValidation>
  </dataValidations>
  <hyperlinks>
    <hyperlink ref="AO1" location="MENU!B25" display="MENU" xr:uid="{000D1A95-1F78-414C-A6C4-EA5ED8942B55}"/>
  </hyperlinks>
  <printOptions horizontalCentered="1"/>
  <pageMargins left="0.23622047244094491" right="0.23622047244094491" top="0.35433070866141736" bottom="0.35433070866141736" header="0.31496062992125984" footer="0.31496062992125984"/>
  <pageSetup paperSize="9" scale="67"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1D369-019D-4993-B80A-86EB8C03B256}">
  <sheetPr codeName="Planilha21">
    <pageSetUpPr fitToPage="1"/>
  </sheetPr>
  <dimension ref="A1:BJ177"/>
  <sheetViews>
    <sheetView showGridLines="0" zoomScaleNormal="100" workbookViewId="0">
      <selection sqref="A1:AF1"/>
    </sheetView>
  </sheetViews>
  <sheetFormatPr defaultColWidth="3.625" defaultRowHeight="20.100000000000001" customHeight="1" x14ac:dyDescent="0.25"/>
  <cols>
    <col min="1" max="39" width="3.625" style="337"/>
    <col min="40" max="40" width="15.625" style="337" customWidth="1"/>
    <col min="41" max="41" width="25.625" style="337" customWidth="1"/>
    <col min="42" max="43" width="3.625" style="337"/>
    <col min="44" max="16384" width="3.625" style="476"/>
  </cols>
  <sheetData>
    <row r="1" spans="1:41" ht="140.1" customHeight="1" x14ac:dyDescent="0.25">
      <c r="A1" s="475"/>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388"/>
      <c r="AH1" s="388"/>
      <c r="AI1" s="388"/>
      <c r="AJ1" s="388"/>
      <c r="AK1" s="388"/>
      <c r="AL1" s="388"/>
      <c r="AM1" s="388"/>
      <c r="AO1" s="348" t="s">
        <v>686</v>
      </c>
    </row>
    <row r="2" spans="1:41" ht="5.0999999999999996" customHeight="1" x14ac:dyDescent="0.25"/>
    <row r="3" spans="1:41" ht="5.0999999999999996" customHeight="1" x14ac:dyDescent="0.25">
      <c r="A3" s="346"/>
      <c r="B3" s="346"/>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6"/>
      <c r="AD3" s="346"/>
      <c r="AE3" s="346"/>
      <c r="AF3" s="346"/>
      <c r="AG3" s="346"/>
      <c r="AH3" s="346"/>
      <c r="AI3" s="346"/>
      <c r="AJ3" s="346"/>
      <c r="AK3" s="346"/>
      <c r="AL3" s="346"/>
      <c r="AM3" s="346"/>
    </row>
    <row r="5" spans="1:41" s="337" customFormat="1" ht="20.100000000000001" customHeight="1" x14ac:dyDescent="0.25">
      <c r="A5" s="477" t="s">
        <v>369</v>
      </c>
      <c r="B5" s="477"/>
      <c r="C5" s="477"/>
      <c r="D5" s="477"/>
      <c r="E5" s="477"/>
      <c r="F5" s="477"/>
      <c r="G5" s="477"/>
      <c r="H5" s="477"/>
      <c r="I5" s="477"/>
      <c r="J5" s="477"/>
      <c r="K5" s="477"/>
      <c r="L5" s="477"/>
      <c r="M5" s="477"/>
      <c r="N5" s="477"/>
      <c r="O5" s="477"/>
      <c r="P5" s="477"/>
      <c r="Q5" s="477"/>
      <c r="R5" s="477"/>
      <c r="S5" s="477"/>
      <c r="T5" s="477"/>
      <c r="U5" s="477"/>
      <c r="V5" s="477"/>
      <c r="W5" s="477"/>
      <c r="X5" s="477"/>
      <c r="Y5" s="477"/>
      <c r="Z5" s="477"/>
      <c r="AA5" s="477"/>
      <c r="AB5" s="477"/>
      <c r="AC5" s="477"/>
      <c r="AD5" s="477"/>
      <c r="AE5" s="477"/>
      <c r="AF5" s="477"/>
      <c r="AG5" s="477"/>
      <c r="AH5" s="477"/>
      <c r="AI5" s="477"/>
      <c r="AJ5" s="477"/>
      <c r="AK5" s="477"/>
      <c r="AL5" s="477"/>
      <c r="AM5" s="477"/>
    </row>
    <row r="6" spans="1:41" s="337" customFormat="1" ht="20.100000000000001" customHeight="1" x14ac:dyDescent="0.25">
      <c r="A6" s="478" t="s">
        <v>370</v>
      </c>
      <c r="B6" s="478"/>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478"/>
      <c r="AI6" s="478"/>
      <c r="AJ6" s="478"/>
      <c r="AK6" s="478"/>
      <c r="AL6" s="478"/>
      <c r="AM6" s="478"/>
    </row>
    <row r="7" spans="1:41" s="337" customFormat="1" ht="5.0999999999999996" customHeight="1" x14ac:dyDescent="0.25">
      <c r="A7" s="479"/>
      <c r="B7" s="479"/>
      <c r="C7" s="479"/>
      <c r="D7" s="479"/>
      <c r="E7" s="479"/>
      <c r="F7" s="479"/>
      <c r="G7" s="479"/>
      <c r="H7" s="479"/>
      <c r="I7" s="479"/>
      <c r="J7" s="479"/>
      <c r="K7" s="479"/>
      <c r="L7" s="479"/>
      <c r="M7" s="479"/>
      <c r="N7" s="479"/>
      <c r="O7" s="479"/>
      <c r="P7" s="479"/>
      <c r="Q7" s="479"/>
      <c r="R7" s="479"/>
      <c r="S7" s="479"/>
      <c r="T7" s="479"/>
      <c r="U7" s="479"/>
      <c r="V7" s="479"/>
      <c r="W7" s="479"/>
      <c r="X7" s="479"/>
      <c r="Y7" s="479"/>
      <c r="Z7" s="479"/>
      <c r="AA7" s="479"/>
      <c r="AB7" s="479"/>
      <c r="AC7" s="479"/>
      <c r="AD7" s="479"/>
      <c r="AE7" s="479"/>
      <c r="AF7" s="479"/>
      <c r="AG7" s="479"/>
      <c r="AH7" s="479"/>
      <c r="AI7" s="479"/>
      <c r="AJ7" s="479"/>
      <c r="AK7" s="479"/>
      <c r="AL7" s="479"/>
      <c r="AM7" s="479"/>
    </row>
    <row r="8" spans="1:41" s="337" customFormat="1" ht="20.100000000000001" customHeight="1" x14ac:dyDescent="0.25">
      <c r="A8" s="526" t="s">
        <v>371</v>
      </c>
      <c r="B8" s="526"/>
      <c r="C8" s="526"/>
      <c r="D8" s="526"/>
      <c r="E8" s="526"/>
      <c r="F8" s="526"/>
      <c r="G8" s="526"/>
      <c r="H8" s="526"/>
      <c r="I8" s="526"/>
      <c r="J8" s="526"/>
      <c r="K8" s="526"/>
      <c r="L8" s="526"/>
      <c r="M8" s="526"/>
      <c r="N8" s="526"/>
      <c r="O8" s="526"/>
      <c r="P8" s="526"/>
      <c r="Q8" s="526"/>
      <c r="R8" s="526"/>
      <c r="S8" s="526"/>
      <c r="T8" s="526"/>
      <c r="U8" s="526"/>
      <c r="V8" s="526"/>
      <c r="W8" s="526"/>
      <c r="X8" s="526"/>
      <c r="Y8" s="526"/>
      <c r="Z8" s="526"/>
      <c r="AA8" s="526"/>
      <c r="AB8" s="526"/>
      <c r="AC8" s="526"/>
      <c r="AD8" s="526"/>
      <c r="AE8" s="526"/>
      <c r="AF8" s="526"/>
      <c r="AG8" s="526"/>
      <c r="AH8" s="526"/>
      <c r="AI8" s="526"/>
      <c r="AJ8" s="526"/>
      <c r="AK8" s="526"/>
      <c r="AL8" s="526"/>
      <c r="AM8" s="526"/>
    </row>
    <row r="9" spans="1:41" s="337" customFormat="1" ht="5.0999999999999996" customHeight="1" x14ac:dyDescent="0.25">
      <c r="A9" s="527"/>
      <c r="B9" s="527"/>
      <c r="C9" s="527"/>
      <c r="D9" s="527"/>
      <c r="E9" s="527"/>
      <c r="F9" s="527"/>
      <c r="G9" s="527"/>
      <c r="H9" s="527"/>
      <c r="I9" s="527"/>
      <c r="J9" s="527"/>
      <c r="K9" s="527"/>
      <c r="L9" s="527"/>
      <c r="M9" s="527"/>
      <c r="N9" s="527"/>
      <c r="O9" s="527"/>
      <c r="P9" s="527"/>
      <c r="Q9" s="527"/>
      <c r="R9" s="527"/>
      <c r="S9" s="527"/>
      <c r="T9" s="527"/>
      <c r="U9" s="527"/>
      <c r="V9" s="527"/>
      <c r="W9" s="527"/>
      <c r="X9" s="527"/>
      <c r="Y9" s="527"/>
      <c r="Z9" s="527"/>
      <c r="AA9" s="527"/>
      <c r="AB9" s="527"/>
      <c r="AC9" s="527"/>
      <c r="AD9" s="527"/>
      <c r="AE9" s="527"/>
      <c r="AF9" s="527"/>
      <c r="AG9" s="527"/>
      <c r="AH9" s="527"/>
      <c r="AI9" s="527"/>
      <c r="AJ9" s="527"/>
      <c r="AK9" s="527"/>
      <c r="AL9" s="527"/>
      <c r="AM9" s="527"/>
    </row>
    <row r="10" spans="1:41" s="337" customFormat="1" ht="20.100000000000001" customHeight="1" x14ac:dyDescent="0.25">
      <c r="A10" s="349" t="s">
        <v>788</v>
      </c>
      <c r="B10" s="349"/>
      <c r="C10" s="349"/>
      <c r="D10" s="349"/>
      <c r="E10" s="349"/>
      <c r="F10" s="349"/>
      <c r="G10" s="349"/>
      <c r="H10" s="349"/>
      <c r="I10" s="349"/>
      <c r="J10" s="349"/>
      <c r="K10" s="349"/>
      <c r="L10" s="349"/>
      <c r="M10" s="349"/>
      <c r="N10" s="349"/>
      <c r="O10" s="349"/>
      <c r="P10" s="349"/>
      <c r="Q10" s="349"/>
      <c r="R10" s="349"/>
      <c r="S10" s="349"/>
      <c r="T10" s="349"/>
      <c r="U10" s="349"/>
      <c r="V10" s="349"/>
      <c r="W10" s="349"/>
      <c r="X10" s="349"/>
      <c r="Y10" s="349"/>
      <c r="Z10" s="349"/>
      <c r="AA10" s="349"/>
      <c r="AB10" s="349"/>
      <c r="AC10" s="349"/>
      <c r="AD10" s="349"/>
      <c r="AE10" s="349"/>
      <c r="AF10" s="349"/>
      <c r="AG10" s="349"/>
      <c r="AH10" s="349"/>
      <c r="AI10" s="349"/>
      <c r="AJ10" s="349"/>
      <c r="AK10" s="349"/>
      <c r="AL10" s="349"/>
      <c r="AM10" s="349"/>
    </row>
    <row r="11" spans="1:41" s="337" customFormat="1" ht="20.100000000000001" customHeight="1" x14ac:dyDescent="0.25">
      <c r="A11" s="528" t="s">
        <v>372</v>
      </c>
      <c r="B11" s="528"/>
      <c r="C11" s="528"/>
      <c r="D11" s="528"/>
      <c r="E11" s="528"/>
      <c r="F11" s="528"/>
      <c r="G11" s="528"/>
      <c r="H11" s="528"/>
      <c r="I11" s="528"/>
      <c r="J11" s="528"/>
      <c r="K11" s="528"/>
      <c r="L11" s="528"/>
      <c r="M11" s="528"/>
      <c r="N11" s="528"/>
      <c r="O11" s="528"/>
      <c r="P11" s="528"/>
      <c r="Q11" s="528"/>
      <c r="R11" s="528"/>
      <c r="S11" s="528"/>
      <c r="T11" s="528"/>
      <c r="U11" s="528"/>
      <c r="V11" s="528"/>
      <c r="W11" s="528"/>
      <c r="X11" s="528"/>
      <c r="Y11" s="528"/>
      <c r="Z11" s="528"/>
      <c r="AA11" s="528"/>
      <c r="AB11" s="528"/>
      <c r="AC11" s="528"/>
      <c r="AD11" s="528"/>
      <c r="AE11" s="528"/>
      <c r="AF11" s="528"/>
      <c r="AG11" s="528"/>
      <c r="AH11" s="528"/>
      <c r="AI11" s="528"/>
      <c r="AJ11" s="528"/>
      <c r="AK11" s="528"/>
      <c r="AL11" s="528"/>
      <c r="AM11" s="528"/>
    </row>
    <row r="12" spans="1:41" s="337" customFormat="1" ht="5.0999999999999996" customHeight="1" x14ac:dyDescent="0.25">
      <c r="A12" s="483"/>
      <c r="K12" s="351"/>
      <c r="AM12" s="484"/>
    </row>
    <row r="13" spans="1:41" s="337" customFormat="1" ht="20.100000000000001" customHeight="1" x14ac:dyDescent="0.25">
      <c r="A13" s="483"/>
      <c r="B13" s="485" t="s">
        <v>373</v>
      </c>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c r="AE13" s="485"/>
      <c r="AF13" s="485"/>
      <c r="AG13" s="485"/>
      <c r="AH13" s="485"/>
      <c r="AI13" s="485"/>
      <c r="AJ13" s="485"/>
      <c r="AK13" s="485"/>
      <c r="AL13" s="485"/>
      <c r="AM13" s="484"/>
    </row>
    <row r="14" spans="1:41" s="337" customFormat="1" ht="20.100000000000001" customHeight="1" x14ac:dyDescent="0.25">
      <c r="A14" s="483"/>
      <c r="B14" s="486" t="s">
        <v>374</v>
      </c>
      <c r="C14" s="353"/>
      <c r="D14" s="353"/>
      <c r="E14" s="353"/>
      <c r="F14" s="353"/>
      <c r="G14" s="353"/>
      <c r="H14" s="353"/>
      <c r="I14" s="353"/>
      <c r="J14" s="353"/>
      <c r="K14" s="487"/>
      <c r="L14" s="485"/>
      <c r="M14" s="485"/>
      <c r="N14" s="485"/>
      <c r="O14" s="485"/>
      <c r="P14" s="485"/>
      <c r="Q14" s="485"/>
      <c r="R14" s="485"/>
      <c r="S14" s="485"/>
      <c r="T14" s="485"/>
      <c r="U14" s="485"/>
      <c r="V14" s="485"/>
      <c r="W14" s="485"/>
      <c r="X14" s="485"/>
      <c r="Y14" s="485"/>
      <c r="Z14" s="485"/>
      <c r="AA14" s="485"/>
      <c r="AB14" s="485"/>
      <c r="AC14" s="485"/>
      <c r="AD14" s="485"/>
      <c r="AE14" s="485"/>
      <c r="AF14" s="485"/>
      <c r="AG14" s="485"/>
      <c r="AH14" s="485"/>
      <c r="AI14" s="485"/>
      <c r="AJ14" s="485"/>
      <c r="AK14" s="485"/>
      <c r="AL14" s="485"/>
      <c r="AM14" s="484"/>
    </row>
    <row r="15" spans="1:41" s="337" customFormat="1" ht="20.100000000000001" customHeight="1" x14ac:dyDescent="0.25">
      <c r="A15" s="483"/>
      <c r="B15" s="486" t="s">
        <v>375</v>
      </c>
      <c r="C15" s="353"/>
      <c r="D15" s="353"/>
      <c r="E15" s="353"/>
      <c r="F15" s="353"/>
      <c r="G15" s="353"/>
      <c r="H15" s="353"/>
      <c r="I15" s="353"/>
      <c r="J15" s="353"/>
      <c r="K15" s="487"/>
      <c r="L15" s="485"/>
      <c r="M15" s="485"/>
      <c r="N15" s="485"/>
      <c r="O15" s="485"/>
      <c r="P15" s="485"/>
      <c r="Q15" s="485"/>
      <c r="R15" s="485"/>
      <c r="S15" s="485"/>
      <c r="T15" s="485"/>
      <c r="U15" s="485"/>
      <c r="V15" s="485"/>
      <c r="W15" s="485"/>
      <c r="X15" s="485"/>
      <c r="Y15" s="485"/>
      <c r="Z15" s="485"/>
      <c r="AA15" s="485"/>
      <c r="AB15" s="485"/>
      <c r="AC15" s="485"/>
      <c r="AD15" s="485"/>
      <c r="AE15" s="485"/>
      <c r="AF15" s="485"/>
      <c r="AG15" s="485"/>
      <c r="AH15" s="485"/>
      <c r="AI15" s="485"/>
      <c r="AJ15" s="485"/>
      <c r="AK15" s="485"/>
      <c r="AL15" s="485"/>
      <c r="AM15" s="484"/>
    </row>
    <row r="16" spans="1:41" s="337" customFormat="1" ht="20.100000000000001" customHeight="1" x14ac:dyDescent="0.25">
      <c r="A16" s="483"/>
      <c r="B16" s="486" t="s">
        <v>376</v>
      </c>
      <c r="C16" s="353"/>
      <c r="D16" s="353"/>
      <c r="E16" s="353"/>
      <c r="F16" s="353"/>
      <c r="G16" s="353"/>
      <c r="H16" s="353"/>
      <c r="I16" s="353"/>
      <c r="J16" s="353"/>
      <c r="K16" s="487"/>
      <c r="L16" s="485"/>
      <c r="M16" s="485"/>
      <c r="N16" s="485"/>
      <c r="O16" s="485"/>
      <c r="P16" s="485"/>
      <c r="Q16" s="485"/>
      <c r="R16" s="485"/>
      <c r="S16" s="485"/>
      <c r="T16" s="485"/>
      <c r="U16" s="485"/>
      <c r="V16" s="485"/>
      <c r="W16" s="485"/>
      <c r="X16" s="485"/>
      <c r="Y16" s="485"/>
      <c r="Z16" s="485"/>
      <c r="AA16" s="485"/>
      <c r="AB16" s="485"/>
      <c r="AC16" s="485"/>
      <c r="AD16" s="485"/>
      <c r="AE16" s="485"/>
      <c r="AF16" s="485"/>
      <c r="AG16" s="485"/>
      <c r="AH16" s="485"/>
      <c r="AI16" s="485"/>
      <c r="AJ16" s="485"/>
      <c r="AK16" s="485"/>
      <c r="AL16" s="485"/>
      <c r="AM16" s="484"/>
    </row>
    <row r="17" spans="1:39" s="337" customFormat="1" ht="20.100000000000001" customHeight="1" x14ac:dyDescent="0.25">
      <c r="A17" s="483"/>
      <c r="B17" s="486" t="s">
        <v>377</v>
      </c>
      <c r="C17" s="353"/>
      <c r="D17" s="353"/>
      <c r="E17" s="353"/>
      <c r="F17" s="353"/>
      <c r="G17" s="353"/>
      <c r="H17" s="353"/>
      <c r="I17" s="353"/>
      <c r="J17" s="353"/>
      <c r="K17" s="487"/>
      <c r="L17" s="488"/>
      <c r="M17" s="488"/>
      <c r="N17" s="488"/>
      <c r="O17" s="488"/>
      <c r="P17" s="488"/>
      <c r="Q17" s="488"/>
      <c r="R17" s="488"/>
      <c r="S17" s="488"/>
      <c r="T17" s="488"/>
      <c r="U17" s="488"/>
      <c r="V17" s="488"/>
      <c r="W17" s="488"/>
      <c r="X17" s="488"/>
      <c r="Y17" s="488"/>
      <c r="Z17" s="488"/>
      <c r="AA17" s="488"/>
      <c r="AB17" s="488"/>
      <c r="AC17" s="488"/>
      <c r="AD17" s="488"/>
      <c r="AE17" s="488"/>
      <c r="AF17" s="488"/>
      <c r="AG17" s="488"/>
      <c r="AH17" s="488"/>
      <c r="AI17" s="488"/>
      <c r="AJ17" s="488"/>
      <c r="AK17" s="488"/>
      <c r="AL17" s="488"/>
      <c r="AM17" s="484"/>
    </row>
    <row r="18" spans="1:39" s="337" customFormat="1" ht="20.100000000000001" customHeight="1" x14ac:dyDescent="0.25">
      <c r="A18" s="483"/>
      <c r="B18" s="486" t="s">
        <v>378</v>
      </c>
      <c r="C18" s="353"/>
      <c r="D18" s="353"/>
      <c r="E18" s="353"/>
      <c r="F18" s="353"/>
      <c r="G18" s="353"/>
      <c r="H18" s="353"/>
      <c r="I18" s="353"/>
      <c r="J18" s="353"/>
      <c r="K18" s="487"/>
      <c r="L18" s="489"/>
      <c r="M18" s="489"/>
      <c r="N18" s="489"/>
      <c r="O18" s="489"/>
      <c r="P18" s="489"/>
      <c r="Q18" s="489"/>
      <c r="R18" s="489"/>
      <c r="S18" s="489"/>
      <c r="T18" s="489"/>
      <c r="U18" s="489"/>
      <c r="V18" s="489"/>
      <c r="W18" s="489"/>
      <c r="X18" s="489"/>
      <c r="Y18" s="489"/>
      <c r="Z18" s="489"/>
      <c r="AA18" s="489"/>
      <c r="AB18" s="489"/>
      <c r="AC18" s="489"/>
      <c r="AD18" s="489"/>
      <c r="AE18" s="489"/>
      <c r="AF18" s="489"/>
      <c r="AG18" s="489"/>
      <c r="AH18" s="489"/>
      <c r="AI18" s="489"/>
      <c r="AJ18" s="489"/>
      <c r="AK18" s="489"/>
      <c r="AL18" s="489"/>
      <c r="AM18" s="484"/>
    </row>
    <row r="19" spans="1:39" s="337" customFormat="1" ht="20.100000000000001" customHeight="1" x14ac:dyDescent="0.25">
      <c r="A19" s="483"/>
      <c r="B19" s="486" t="s">
        <v>379</v>
      </c>
      <c r="C19" s="353"/>
      <c r="D19" s="353"/>
      <c r="E19" s="353"/>
      <c r="F19" s="353"/>
      <c r="G19" s="353"/>
      <c r="H19" s="353"/>
      <c r="I19" s="353"/>
      <c r="J19" s="353"/>
      <c r="K19" s="487"/>
      <c r="L19" s="485"/>
      <c r="M19" s="485"/>
      <c r="N19" s="485"/>
      <c r="O19" s="485"/>
      <c r="P19" s="485"/>
      <c r="Q19" s="485"/>
      <c r="R19" s="485"/>
      <c r="S19" s="485"/>
      <c r="T19" s="485"/>
      <c r="U19" s="485"/>
      <c r="V19" s="485"/>
      <c r="W19" s="485"/>
      <c r="X19" s="485"/>
      <c r="Y19" s="485"/>
      <c r="Z19" s="485"/>
      <c r="AA19" s="485"/>
      <c r="AB19" s="485"/>
      <c r="AC19" s="485"/>
      <c r="AD19" s="485"/>
      <c r="AE19" s="485"/>
      <c r="AF19" s="485"/>
      <c r="AG19" s="485"/>
      <c r="AH19" s="485"/>
      <c r="AI19" s="485"/>
      <c r="AJ19" s="485"/>
      <c r="AK19" s="485"/>
      <c r="AL19" s="485"/>
      <c r="AM19" s="484"/>
    </row>
    <row r="20" spans="1:39" s="337" customFormat="1" ht="20.100000000000001" customHeight="1" x14ac:dyDescent="0.25">
      <c r="A20" s="483"/>
      <c r="B20" s="486" t="s">
        <v>380</v>
      </c>
      <c r="C20" s="353"/>
      <c r="D20" s="353"/>
      <c r="E20" s="353"/>
      <c r="F20" s="353"/>
      <c r="G20" s="353"/>
      <c r="H20" s="353"/>
      <c r="I20" s="353"/>
      <c r="J20" s="353"/>
      <c r="K20" s="487"/>
      <c r="L20" s="485"/>
      <c r="M20" s="485"/>
      <c r="N20" s="485"/>
      <c r="O20" s="485"/>
      <c r="P20" s="485"/>
      <c r="Q20" s="485"/>
      <c r="R20" s="485"/>
      <c r="S20" s="485"/>
      <c r="T20" s="485"/>
      <c r="U20" s="485"/>
      <c r="V20" s="485"/>
      <c r="W20" s="485"/>
      <c r="X20" s="485"/>
      <c r="Y20" s="485"/>
      <c r="Z20" s="485"/>
      <c r="AA20" s="485"/>
      <c r="AB20" s="485"/>
      <c r="AC20" s="485"/>
      <c r="AD20" s="485"/>
      <c r="AE20" s="485"/>
      <c r="AF20" s="485"/>
      <c r="AG20" s="485"/>
      <c r="AH20" s="485"/>
      <c r="AI20" s="485"/>
      <c r="AJ20" s="485"/>
      <c r="AK20" s="485"/>
      <c r="AL20" s="485"/>
      <c r="AM20" s="484"/>
    </row>
    <row r="21" spans="1:39" s="337" customFormat="1" ht="20.100000000000001" customHeight="1" x14ac:dyDescent="0.25">
      <c r="A21" s="483"/>
      <c r="B21" s="486" t="s">
        <v>381</v>
      </c>
      <c r="C21" s="353"/>
      <c r="D21" s="353"/>
      <c r="E21" s="353"/>
      <c r="F21" s="353"/>
      <c r="G21" s="353"/>
      <c r="H21" s="353"/>
      <c r="I21" s="353"/>
      <c r="J21" s="353"/>
      <c r="K21" s="487"/>
      <c r="L21" s="485"/>
      <c r="M21" s="485"/>
      <c r="N21" s="485"/>
      <c r="O21" s="485"/>
      <c r="P21" s="485"/>
      <c r="Q21" s="485"/>
      <c r="R21" s="485"/>
      <c r="S21" s="485"/>
      <c r="T21" s="485"/>
      <c r="U21" s="485"/>
      <c r="V21" s="485"/>
      <c r="W21" s="485"/>
      <c r="X21" s="485"/>
      <c r="Y21" s="485"/>
      <c r="Z21" s="485"/>
      <c r="AA21" s="485"/>
      <c r="AB21" s="485"/>
      <c r="AC21" s="485"/>
      <c r="AD21" s="485"/>
      <c r="AE21" s="485"/>
      <c r="AF21" s="485"/>
      <c r="AG21" s="485"/>
      <c r="AH21" s="485"/>
      <c r="AI21" s="485"/>
      <c r="AJ21" s="485"/>
      <c r="AK21" s="485"/>
      <c r="AL21" s="485"/>
      <c r="AM21" s="484"/>
    </row>
    <row r="22" spans="1:39" s="337" customFormat="1" ht="5.0999999999999996" customHeight="1" x14ac:dyDescent="0.25">
      <c r="A22" s="483"/>
      <c r="AM22" s="484"/>
    </row>
    <row r="23" spans="1:39" s="337" customFormat="1" ht="20.100000000000001" customHeight="1" x14ac:dyDescent="0.25">
      <c r="A23" s="490" t="s">
        <v>382</v>
      </c>
      <c r="B23" s="359"/>
      <c r="C23" s="359"/>
      <c r="D23" s="359"/>
      <c r="E23" s="359"/>
      <c r="F23" s="359"/>
      <c r="G23" s="359"/>
      <c r="H23" s="359"/>
      <c r="I23" s="359"/>
      <c r="J23" s="359"/>
      <c r="K23" s="359"/>
      <c r="L23" s="359"/>
      <c r="M23" s="359"/>
      <c r="N23" s="359"/>
      <c r="O23" s="359"/>
      <c r="P23" s="359"/>
      <c r="Q23" s="359"/>
      <c r="R23" s="359"/>
      <c r="S23" s="359"/>
      <c r="T23" s="359"/>
      <c r="U23" s="359"/>
      <c r="V23" s="359"/>
      <c r="W23" s="359"/>
      <c r="X23" s="359"/>
      <c r="Y23" s="359"/>
      <c r="Z23" s="359"/>
      <c r="AA23" s="359"/>
      <c r="AB23" s="359"/>
      <c r="AC23" s="359"/>
      <c r="AD23" s="359"/>
      <c r="AE23" s="359"/>
      <c r="AF23" s="359"/>
      <c r="AG23" s="359"/>
      <c r="AH23" s="359"/>
      <c r="AI23" s="359"/>
      <c r="AJ23" s="359"/>
      <c r="AK23" s="359"/>
      <c r="AL23" s="359"/>
      <c r="AM23" s="491"/>
    </row>
    <row r="24" spans="1:39" s="337" customFormat="1" ht="5.0999999999999996" customHeight="1" x14ac:dyDescent="0.25">
      <c r="A24" s="483"/>
      <c r="AM24" s="484"/>
    </row>
    <row r="25" spans="1:39" s="337" customFormat="1" ht="20.100000000000001" customHeight="1" x14ac:dyDescent="0.25">
      <c r="A25" s="483"/>
      <c r="B25" s="485" t="s">
        <v>383</v>
      </c>
      <c r="C25" s="485"/>
      <c r="D25" s="485"/>
      <c r="E25" s="485"/>
      <c r="F25" s="485"/>
      <c r="G25" s="485"/>
      <c r="H25" s="485"/>
      <c r="I25" s="485"/>
      <c r="J25" s="485"/>
      <c r="K25" s="485"/>
      <c r="L25" s="485"/>
      <c r="M25" s="485"/>
      <c r="N25" s="485"/>
      <c r="O25" s="485"/>
      <c r="P25" s="485"/>
      <c r="Q25" s="485"/>
      <c r="R25" s="485"/>
      <c r="S25" s="485"/>
      <c r="T25" s="485"/>
      <c r="U25" s="485"/>
      <c r="V25" s="485"/>
      <c r="W25" s="485"/>
      <c r="X25" s="485"/>
      <c r="Y25" s="485"/>
      <c r="Z25" s="485"/>
      <c r="AA25" s="485"/>
      <c r="AB25" s="485"/>
      <c r="AC25" s="485"/>
      <c r="AD25" s="485"/>
      <c r="AE25" s="485"/>
      <c r="AF25" s="485"/>
      <c r="AG25" s="485"/>
      <c r="AH25" s="485"/>
      <c r="AI25" s="485"/>
      <c r="AJ25" s="485"/>
      <c r="AK25" s="485"/>
      <c r="AL25" s="485"/>
      <c r="AM25" s="484"/>
    </row>
    <row r="26" spans="1:39" s="337" customFormat="1" ht="20.100000000000001" customHeight="1" x14ac:dyDescent="0.25">
      <c r="A26" s="483"/>
      <c r="B26" s="485" t="s">
        <v>384</v>
      </c>
      <c r="C26" s="485"/>
      <c r="D26" s="485"/>
      <c r="E26" s="485"/>
      <c r="F26" s="485"/>
      <c r="G26" s="485"/>
      <c r="H26" s="485"/>
      <c r="I26" s="485"/>
      <c r="J26" s="485"/>
      <c r="K26" s="485"/>
      <c r="L26" s="485"/>
      <c r="M26" s="485"/>
      <c r="N26" s="485"/>
      <c r="O26" s="485"/>
      <c r="P26" s="485"/>
      <c r="Q26" s="485"/>
      <c r="R26" s="485"/>
      <c r="S26" s="485"/>
      <c r="T26" s="485"/>
      <c r="U26" s="485"/>
      <c r="V26" s="485"/>
      <c r="W26" s="485"/>
      <c r="X26" s="485"/>
      <c r="Y26" s="485"/>
      <c r="Z26" s="485"/>
      <c r="AA26" s="485"/>
      <c r="AB26" s="485"/>
      <c r="AC26" s="485"/>
      <c r="AD26" s="485"/>
      <c r="AE26" s="485"/>
      <c r="AF26" s="485"/>
      <c r="AG26" s="485"/>
      <c r="AH26" s="485"/>
      <c r="AI26" s="485"/>
      <c r="AJ26" s="485"/>
      <c r="AK26" s="485"/>
      <c r="AL26" s="485"/>
      <c r="AM26" s="484"/>
    </row>
    <row r="27" spans="1:39" s="337" customFormat="1" ht="20.100000000000001" customHeight="1" x14ac:dyDescent="0.25">
      <c r="A27" s="483"/>
      <c r="B27" s="485" t="s">
        <v>385</v>
      </c>
      <c r="C27" s="485"/>
      <c r="D27" s="485"/>
      <c r="E27" s="485"/>
      <c r="F27" s="485"/>
      <c r="G27" s="485"/>
      <c r="H27" s="485"/>
      <c r="I27" s="485"/>
      <c r="J27" s="485"/>
      <c r="K27" s="485"/>
      <c r="L27" s="485"/>
      <c r="M27" s="485"/>
      <c r="N27" s="485"/>
      <c r="O27" s="485"/>
      <c r="P27" s="485"/>
      <c r="Q27" s="485"/>
      <c r="R27" s="485"/>
      <c r="S27" s="485"/>
      <c r="T27" s="485"/>
      <c r="U27" s="485"/>
      <c r="V27" s="485"/>
      <c r="W27" s="485"/>
      <c r="X27" s="485"/>
      <c r="Y27" s="485"/>
      <c r="Z27" s="485"/>
      <c r="AA27" s="485"/>
      <c r="AB27" s="485"/>
      <c r="AC27" s="485"/>
      <c r="AD27" s="485"/>
      <c r="AE27" s="485"/>
      <c r="AF27" s="485"/>
      <c r="AG27" s="485"/>
      <c r="AH27" s="485"/>
      <c r="AI27" s="485"/>
      <c r="AJ27" s="485"/>
      <c r="AK27" s="485"/>
      <c r="AL27" s="485"/>
      <c r="AM27" s="484"/>
    </row>
    <row r="28" spans="1:39" s="337" customFormat="1" ht="5.0999999999999996" customHeight="1" x14ac:dyDescent="0.25">
      <c r="A28" s="483"/>
      <c r="AM28" s="484"/>
    </row>
    <row r="29" spans="1:39" s="337" customFormat="1" ht="20.100000000000001" customHeight="1" x14ac:dyDescent="0.25">
      <c r="A29" s="490" t="s">
        <v>386</v>
      </c>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359"/>
      <c r="AL29" s="359"/>
      <c r="AM29" s="491"/>
    </row>
    <row r="30" spans="1:39" s="337" customFormat="1" ht="5.0999999999999996" customHeight="1" x14ac:dyDescent="0.25">
      <c r="A30" s="483"/>
      <c r="AC30" s="492"/>
      <c r="AM30" s="484"/>
    </row>
    <row r="31" spans="1:39" s="337" customFormat="1" ht="20.100000000000001" customHeight="1" x14ac:dyDescent="0.25">
      <c r="A31" s="483"/>
      <c r="B31" s="493" t="s">
        <v>387</v>
      </c>
      <c r="C31" s="494"/>
      <c r="D31" s="494"/>
      <c r="E31" s="494"/>
      <c r="F31" s="494"/>
      <c r="G31" s="494"/>
      <c r="H31" s="494"/>
      <c r="I31" s="494"/>
      <c r="J31" s="495"/>
      <c r="L31" s="496" t="s">
        <v>388</v>
      </c>
      <c r="M31" s="497"/>
      <c r="N31" s="497"/>
      <c r="O31" s="497"/>
      <c r="P31" s="497"/>
      <c r="Q31" s="497"/>
      <c r="R31" s="497"/>
      <c r="S31" s="497"/>
      <c r="T31" s="497"/>
      <c r="U31" s="497"/>
      <c r="V31" s="497"/>
      <c r="W31" s="497"/>
      <c r="X31" s="497"/>
      <c r="Y31" s="497"/>
      <c r="Z31" s="497"/>
      <c r="AA31" s="497"/>
      <c r="AB31" s="497"/>
      <c r="AC31" s="497"/>
      <c r="AD31" s="497"/>
      <c r="AE31" s="497"/>
      <c r="AF31" s="497"/>
      <c r="AG31" s="497"/>
      <c r="AH31" s="497"/>
      <c r="AI31" s="497"/>
      <c r="AJ31" s="497"/>
      <c r="AK31" s="497"/>
      <c r="AL31" s="498"/>
      <c r="AM31" s="499"/>
    </row>
    <row r="32" spans="1:39" s="337" customFormat="1" ht="5.0999999999999996" customHeight="1" x14ac:dyDescent="0.25">
      <c r="A32" s="483"/>
      <c r="AC32" s="492"/>
      <c r="AM32" s="484"/>
    </row>
    <row r="33" spans="1:62" s="337" customFormat="1" ht="20.100000000000001" customHeight="1" x14ac:dyDescent="0.25">
      <c r="A33" s="483"/>
      <c r="B33" s="500"/>
      <c r="C33" s="492" t="s">
        <v>389</v>
      </c>
      <c r="L33" s="500"/>
      <c r="M33" s="501" t="s">
        <v>390</v>
      </c>
      <c r="N33" s="492"/>
      <c r="O33" s="492"/>
      <c r="X33" s="500"/>
      <c r="Y33" s="501" t="s">
        <v>391</v>
      </c>
      <c r="AA33" s="492"/>
      <c r="AB33" s="492"/>
      <c r="AC33" s="492"/>
      <c r="AD33" s="500"/>
      <c r="AE33" s="501" t="s">
        <v>392</v>
      </c>
      <c r="AH33" s="492"/>
      <c r="AJ33" s="492"/>
      <c r="AK33" s="492"/>
      <c r="AL33" s="492"/>
      <c r="AM33" s="499"/>
    </row>
    <row r="34" spans="1:62" s="337" customFormat="1" ht="5.0999999999999996" customHeight="1" x14ac:dyDescent="0.25">
      <c r="A34" s="483"/>
      <c r="C34" s="492"/>
      <c r="N34" s="492"/>
      <c r="O34" s="492"/>
      <c r="AA34" s="492"/>
      <c r="AB34" s="492"/>
      <c r="AC34" s="492"/>
      <c r="AD34" s="492"/>
      <c r="AJ34" s="492"/>
      <c r="AK34" s="492"/>
      <c r="AL34" s="492"/>
      <c r="AM34" s="499"/>
    </row>
    <row r="35" spans="1:62" s="337" customFormat="1" ht="20.100000000000001" customHeight="1" x14ac:dyDescent="0.25">
      <c r="A35" s="483"/>
      <c r="B35" s="500"/>
      <c r="C35" s="492" t="s">
        <v>393</v>
      </c>
      <c r="L35" s="500"/>
      <c r="M35" s="501" t="s">
        <v>394</v>
      </c>
      <c r="N35" s="492"/>
      <c r="O35" s="492"/>
      <c r="X35" s="500"/>
      <c r="Y35" s="501" t="s">
        <v>395</v>
      </c>
      <c r="AB35" s="492"/>
      <c r="AC35" s="492"/>
      <c r="AD35" s="492"/>
      <c r="AG35" s="492"/>
      <c r="AH35" s="492"/>
      <c r="AI35" s="492"/>
      <c r="AJ35" s="492"/>
      <c r="AK35" s="492"/>
      <c r="AL35" s="492"/>
      <c r="AM35" s="484"/>
    </row>
    <row r="36" spans="1:62" s="337" customFormat="1" ht="5.0999999999999996" customHeight="1" x14ac:dyDescent="0.25">
      <c r="A36" s="483"/>
      <c r="K36" s="492"/>
      <c r="N36" s="492"/>
      <c r="O36" s="492"/>
      <c r="Z36" s="492"/>
      <c r="AA36" s="492"/>
      <c r="AB36" s="492"/>
      <c r="AC36" s="492"/>
      <c r="AD36" s="492"/>
      <c r="AF36" s="492"/>
      <c r="AG36" s="492"/>
      <c r="AH36" s="492"/>
      <c r="AI36" s="492"/>
      <c r="AJ36" s="492"/>
      <c r="AK36" s="492"/>
      <c r="AL36" s="492"/>
      <c r="AM36" s="484"/>
    </row>
    <row r="37" spans="1:62" s="337" customFormat="1" ht="20.100000000000001" customHeight="1" x14ac:dyDescent="0.25">
      <c r="A37" s="483"/>
      <c r="B37" s="500"/>
      <c r="C37" s="492" t="s">
        <v>396</v>
      </c>
      <c r="AM37" s="484"/>
    </row>
    <row r="38" spans="1:62" s="337" customFormat="1" ht="5.0999999999999996" customHeight="1" x14ac:dyDescent="0.25">
      <c r="A38" s="483"/>
      <c r="W38" s="492"/>
      <c r="AM38" s="484"/>
    </row>
    <row r="39" spans="1:62" s="337" customFormat="1" ht="20.100000000000001" customHeight="1" x14ac:dyDescent="0.25">
      <c r="A39" s="483"/>
      <c r="B39" s="500"/>
      <c r="C39" s="492" t="s">
        <v>397</v>
      </c>
      <c r="W39" s="492"/>
      <c r="AM39" s="484"/>
    </row>
    <row r="40" spans="1:62" s="337" customFormat="1" ht="5.0999999999999996" customHeight="1" x14ac:dyDescent="0.25">
      <c r="A40" s="483"/>
      <c r="W40" s="492"/>
      <c r="AM40" s="484"/>
    </row>
    <row r="41" spans="1:62" s="337" customFormat="1" ht="20.100000000000001" customHeight="1" x14ac:dyDescent="0.25">
      <c r="A41" s="483"/>
      <c r="B41" s="486" t="s">
        <v>398</v>
      </c>
      <c r="C41" s="353"/>
      <c r="D41" s="353"/>
      <c r="E41" s="353"/>
      <c r="F41" s="353"/>
      <c r="G41" s="353"/>
      <c r="H41" s="353"/>
      <c r="I41" s="353"/>
      <c r="J41" s="487"/>
      <c r="L41" s="500"/>
      <c r="M41" s="492" t="s">
        <v>399</v>
      </c>
      <c r="X41" s="500"/>
      <c r="Y41" s="492" t="s">
        <v>400</v>
      </c>
      <c r="AM41" s="484"/>
    </row>
    <row r="42" spans="1:62" s="337" customFormat="1" ht="5.0999999999999996" customHeight="1" x14ac:dyDescent="0.25">
      <c r="A42" s="483"/>
      <c r="W42" s="492"/>
      <c r="AM42" s="484"/>
    </row>
    <row r="43" spans="1:62" s="337" customFormat="1" ht="20.100000000000001" customHeight="1" x14ac:dyDescent="0.25">
      <c r="A43" s="490" t="s">
        <v>401</v>
      </c>
      <c r="B43" s="359"/>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59"/>
      <c r="AJ43" s="359"/>
      <c r="AK43" s="359"/>
      <c r="AL43" s="359"/>
      <c r="AM43" s="491"/>
    </row>
    <row r="44" spans="1:62" s="337" customFormat="1" ht="5.0999999999999996" customHeight="1" x14ac:dyDescent="0.25">
      <c r="A44" s="483"/>
      <c r="B44" s="358"/>
      <c r="C44" s="358"/>
      <c r="D44" s="358"/>
      <c r="E44" s="358"/>
      <c r="F44" s="358"/>
      <c r="G44" s="358"/>
      <c r="H44" s="358"/>
      <c r="I44" s="358"/>
      <c r="J44" s="502"/>
      <c r="K44" s="502"/>
      <c r="L44" s="502"/>
      <c r="M44" s="502"/>
      <c r="N44" s="502"/>
      <c r="O44" s="502"/>
      <c r="P44" s="502"/>
      <c r="Q44" s="502"/>
      <c r="R44" s="502"/>
      <c r="S44" s="502"/>
      <c r="T44" s="502"/>
      <c r="U44" s="502"/>
      <c r="V44" s="358"/>
      <c r="W44" s="358"/>
      <c r="X44" s="358"/>
      <c r="Y44" s="358"/>
      <c r="Z44" s="358"/>
      <c r="AA44" s="358"/>
      <c r="AB44" s="358"/>
      <c r="AC44" s="503"/>
      <c r="AD44" s="503"/>
      <c r="AE44" s="503"/>
      <c r="AF44" s="503"/>
      <c r="AG44" s="503"/>
      <c r="AH44" s="503"/>
      <c r="AI44" s="358"/>
      <c r="AJ44" s="358"/>
      <c r="AK44" s="358"/>
      <c r="AL44" s="358"/>
      <c r="AM44" s="504"/>
    </row>
    <row r="45" spans="1:62" s="337" customFormat="1" ht="20.100000000000001" customHeight="1" x14ac:dyDescent="0.25">
      <c r="A45" s="483"/>
      <c r="F45" s="505"/>
      <c r="G45" s="492" t="s">
        <v>402</v>
      </c>
      <c r="H45" s="358"/>
      <c r="I45" s="358"/>
      <c r="J45" s="492"/>
      <c r="L45" s="505"/>
      <c r="M45" s="492" t="s">
        <v>842</v>
      </c>
      <c r="N45" s="358"/>
      <c r="O45" s="358"/>
      <c r="P45" s="358"/>
      <c r="R45" s="505"/>
      <c r="S45" s="492" t="s">
        <v>403</v>
      </c>
      <c r="T45" s="492"/>
      <c r="X45" s="505"/>
      <c r="Y45" s="492" t="s">
        <v>404</v>
      </c>
      <c r="AC45" s="492"/>
      <c r="AD45" s="505"/>
      <c r="AE45" s="492" t="s">
        <v>405</v>
      </c>
      <c r="AI45" s="506"/>
      <c r="AL45" s="492"/>
      <c r="AM45" s="499"/>
    </row>
    <row r="46" spans="1:62" s="337" customFormat="1" ht="5.0999999999999996" customHeight="1" x14ac:dyDescent="0.25">
      <c r="A46" s="483"/>
      <c r="G46" s="358"/>
      <c r="H46" s="358"/>
      <c r="I46" s="358"/>
      <c r="J46" s="492"/>
      <c r="L46" s="492"/>
      <c r="M46" s="492"/>
      <c r="N46" s="358"/>
      <c r="O46" s="358"/>
      <c r="P46" s="358"/>
      <c r="R46" s="492"/>
      <c r="S46" s="492"/>
      <c r="T46" s="492"/>
      <c r="X46" s="492"/>
      <c r="Y46" s="492"/>
      <c r="AC46" s="492"/>
      <c r="AD46" s="492"/>
      <c r="AE46" s="492"/>
      <c r="AI46" s="492"/>
      <c r="AL46" s="492"/>
      <c r="AM46" s="499"/>
      <c r="AV46" s="492"/>
      <c r="AW46" s="492"/>
      <c r="AX46" s="492"/>
      <c r="BJ46" s="492"/>
    </row>
    <row r="47" spans="1:62" s="337" customFormat="1" ht="20.100000000000001" customHeight="1" x14ac:dyDescent="0.25">
      <c r="A47" s="483"/>
      <c r="G47" s="358"/>
      <c r="H47" s="358"/>
      <c r="I47" s="358"/>
      <c r="J47" s="492"/>
      <c r="L47" s="505"/>
      <c r="M47" s="492" t="s">
        <v>406</v>
      </c>
      <c r="N47" s="358"/>
      <c r="O47" s="358"/>
      <c r="P47" s="358"/>
      <c r="R47" s="505"/>
      <c r="S47" s="492" t="s">
        <v>407</v>
      </c>
      <c r="T47" s="492"/>
      <c r="X47" s="505"/>
      <c r="Y47" s="492" t="s">
        <v>408</v>
      </c>
      <c r="AC47" s="492"/>
      <c r="AD47" s="505"/>
      <c r="AE47" s="492" t="s">
        <v>409</v>
      </c>
      <c r="AI47" s="492"/>
      <c r="AL47" s="492"/>
      <c r="AM47" s="499"/>
      <c r="AV47" s="492"/>
      <c r="AW47" s="492"/>
      <c r="AX47" s="492"/>
      <c r="BJ47" s="492"/>
    </row>
    <row r="48" spans="1:62" s="337" customFormat="1" ht="5.0999999999999996" customHeight="1" x14ac:dyDescent="0.25">
      <c r="A48" s="483"/>
      <c r="B48" s="492"/>
      <c r="C48" s="492"/>
      <c r="D48" s="358"/>
      <c r="E48" s="358"/>
      <c r="F48" s="358"/>
      <c r="G48" s="358"/>
      <c r="H48" s="358"/>
      <c r="I48" s="358"/>
      <c r="J48" s="492"/>
      <c r="AC48" s="492"/>
      <c r="AI48" s="492"/>
      <c r="AL48" s="492"/>
      <c r="AM48" s="499"/>
      <c r="AV48" s="492"/>
      <c r="AW48" s="492"/>
      <c r="AX48" s="492"/>
      <c r="BJ48" s="492"/>
    </row>
    <row r="49" spans="1:39" s="337" customFormat="1" ht="20.100000000000001" customHeight="1" x14ac:dyDescent="0.25">
      <c r="A49" s="490" t="s">
        <v>410</v>
      </c>
      <c r="B49" s="359"/>
      <c r="C49" s="359"/>
      <c r="D49" s="359"/>
      <c r="E49" s="359"/>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c r="AG49" s="359"/>
      <c r="AH49" s="359"/>
      <c r="AI49" s="359"/>
      <c r="AJ49" s="359"/>
      <c r="AK49" s="359"/>
      <c r="AL49" s="359"/>
      <c r="AM49" s="491"/>
    </row>
    <row r="50" spans="1:39" s="337" customFormat="1" ht="5.0999999999999996" customHeight="1" x14ac:dyDescent="0.25">
      <c r="A50" s="483"/>
      <c r="B50" s="358"/>
      <c r="C50" s="358"/>
      <c r="D50" s="358"/>
      <c r="E50" s="358"/>
      <c r="F50" s="358"/>
      <c r="G50" s="358"/>
      <c r="H50" s="358"/>
      <c r="I50" s="358"/>
      <c r="J50" s="502"/>
      <c r="K50" s="502"/>
      <c r="L50" s="502"/>
      <c r="M50" s="502"/>
      <c r="N50" s="502"/>
      <c r="O50" s="502"/>
      <c r="P50" s="502"/>
      <c r="Q50" s="502"/>
      <c r="R50" s="502"/>
      <c r="S50" s="502"/>
      <c r="T50" s="502"/>
      <c r="U50" s="502"/>
      <c r="V50" s="358"/>
      <c r="W50" s="358"/>
      <c r="X50" s="358"/>
      <c r="Y50" s="358"/>
      <c r="Z50" s="358"/>
      <c r="AA50" s="358"/>
      <c r="AB50" s="358"/>
      <c r="AC50" s="503"/>
      <c r="AD50" s="503"/>
      <c r="AE50" s="503"/>
      <c r="AF50" s="503"/>
      <c r="AG50" s="503"/>
      <c r="AH50" s="503"/>
      <c r="AI50" s="358"/>
      <c r="AJ50" s="358"/>
      <c r="AK50" s="358"/>
      <c r="AL50" s="358"/>
      <c r="AM50" s="504"/>
    </row>
    <row r="51" spans="1:39" s="337" customFormat="1" ht="20.100000000000001" customHeight="1" x14ac:dyDescent="0.25">
      <c r="A51" s="483"/>
      <c r="B51" s="358"/>
      <c r="F51" s="358"/>
      <c r="G51" s="358"/>
      <c r="H51" s="358"/>
      <c r="I51" s="358"/>
      <c r="J51" s="492"/>
      <c r="L51" s="505"/>
      <c r="M51" s="492" t="s">
        <v>411</v>
      </c>
      <c r="N51" s="492"/>
      <c r="O51" s="492"/>
      <c r="P51" s="492"/>
      <c r="Q51" s="492"/>
      <c r="R51" s="505"/>
      <c r="S51" s="492" t="s">
        <v>834</v>
      </c>
      <c r="X51" s="505"/>
      <c r="Y51" s="492" t="s">
        <v>413</v>
      </c>
      <c r="AD51" s="505"/>
      <c r="AE51" s="492" t="s">
        <v>414</v>
      </c>
      <c r="AI51" s="506"/>
      <c r="AL51" s="492"/>
      <c r="AM51" s="499"/>
    </row>
    <row r="52" spans="1:39" s="337" customFormat="1" ht="5.0999999999999996" customHeight="1" x14ac:dyDescent="0.25">
      <c r="A52" s="483"/>
      <c r="B52" s="492"/>
      <c r="C52" s="492"/>
      <c r="D52" s="358"/>
      <c r="E52" s="358"/>
      <c r="F52" s="358"/>
      <c r="G52" s="358"/>
      <c r="H52" s="358"/>
      <c r="I52" s="358"/>
      <c r="J52" s="492"/>
      <c r="L52" s="492"/>
      <c r="M52" s="492"/>
      <c r="N52" s="492"/>
      <c r="O52" s="492"/>
      <c r="P52" s="492"/>
      <c r="Q52" s="492"/>
      <c r="R52" s="492"/>
      <c r="S52" s="492"/>
      <c r="X52" s="492"/>
      <c r="Y52" s="492"/>
      <c r="AD52" s="492"/>
      <c r="AE52" s="492"/>
      <c r="AI52" s="492"/>
      <c r="AL52" s="492"/>
      <c r="AM52" s="499"/>
    </row>
    <row r="53" spans="1:39" s="337" customFormat="1" ht="20.100000000000001" customHeight="1" x14ac:dyDescent="0.25">
      <c r="A53" s="483"/>
      <c r="B53" s="492"/>
      <c r="C53" s="492"/>
      <c r="D53" s="358"/>
      <c r="E53" s="358"/>
      <c r="F53" s="358"/>
      <c r="G53" s="358"/>
      <c r="H53" s="358"/>
      <c r="I53" s="358"/>
      <c r="J53" s="492"/>
      <c r="L53" s="505"/>
      <c r="M53" s="492" t="s">
        <v>415</v>
      </c>
      <c r="N53" s="358"/>
      <c r="O53" s="358"/>
      <c r="P53" s="492"/>
      <c r="Q53" s="492"/>
      <c r="R53" s="505"/>
      <c r="S53" s="492" t="s">
        <v>416</v>
      </c>
      <c r="T53" s="358"/>
      <c r="U53" s="358"/>
      <c r="V53" s="358"/>
      <c r="X53" s="505"/>
      <c r="Y53" s="492" t="s">
        <v>417</v>
      </c>
      <c r="Z53" s="492"/>
      <c r="AB53" s="492"/>
      <c r="AC53" s="492"/>
      <c r="AD53" s="505"/>
      <c r="AE53" s="492" t="s">
        <v>418</v>
      </c>
      <c r="AI53" s="492"/>
      <c r="AL53" s="492"/>
      <c r="AM53" s="499"/>
    </row>
    <row r="54" spans="1:39" s="337" customFormat="1" ht="5.0999999999999996" customHeight="1" x14ac:dyDescent="0.25">
      <c r="A54" s="483"/>
      <c r="AM54" s="484"/>
    </row>
    <row r="55" spans="1:39" s="337" customFormat="1" ht="20.100000000000001" customHeight="1" x14ac:dyDescent="0.25">
      <c r="A55" s="490" t="s">
        <v>419</v>
      </c>
      <c r="B55" s="359"/>
      <c r="C55" s="359"/>
      <c r="D55" s="359"/>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9"/>
      <c r="AH55" s="359"/>
      <c r="AI55" s="359"/>
      <c r="AJ55" s="359"/>
      <c r="AK55" s="359"/>
      <c r="AL55" s="359"/>
      <c r="AM55" s="491"/>
    </row>
    <row r="56" spans="1:39" s="337" customFormat="1" ht="5.0999999999999996" customHeight="1" x14ac:dyDescent="0.25">
      <c r="A56" s="483"/>
      <c r="AM56" s="484"/>
    </row>
    <row r="57" spans="1:39" s="337" customFormat="1" ht="20.100000000000001" customHeight="1" x14ac:dyDescent="0.25">
      <c r="A57" s="483"/>
      <c r="B57" s="507" t="s">
        <v>420</v>
      </c>
      <c r="C57" s="363"/>
      <c r="D57" s="363"/>
      <c r="E57" s="363"/>
      <c r="F57" s="363"/>
      <c r="G57" s="363"/>
      <c r="H57" s="363"/>
      <c r="I57" s="363"/>
      <c r="J57" s="363"/>
      <c r="K57" s="485"/>
      <c r="L57" s="485"/>
      <c r="M57" s="485"/>
      <c r="N57" s="485"/>
      <c r="O57" s="485"/>
      <c r="Q57" s="507" t="s">
        <v>421</v>
      </c>
      <c r="R57" s="363"/>
      <c r="S57" s="363"/>
      <c r="T57" s="363"/>
      <c r="U57" s="363"/>
      <c r="V57" s="363"/>
      <c r="W57" s="363"/>
      <c r="X57" s="510"/>
      <c r="Y57" s="510"/>
      <c r="Z57" s="510"/>
      <c r="AA57" s="510"/>
      <c r="AD57" s="507" t="s">
        <v>422</v>
      </c>
      <c r="AE57" s="363"/>
      <c r="AF57" s="363"/>
      <c r="AG57" s="511"/>
      <c r="AH57" s="512"/>
      <c r="AI57" s="513"/>
      <c r="AJ57" s="513"/>
      <c r="AK57" s="513"/>
      <c r="AL57" s="514"/>
      <c r="AM57" s="484"/>
    </row>
    <row r="58" spans="1:39" s="337" customFormat="1" ht="5.0999999999999996" customHeight="1" x14ac:dyDescent="0.25">
      <c r="A58" s="483"/>
      <c r="AM58" s="484"/>
    </row>
    <row r="59" spans="1:39" s="337" customFormat="1" ht="20.100000000000001" customHeight="1" x14ac:dyDescent="0.25">
      <c r="A59" s="483"/>
      <c r="B59" s="510" t="s">
        <v>423</v>
      </c>
      <c r="C59" s="510"/>
      <c r="D59" s="510"/>
      <c r="E59" s="510"/>
      <c r="F59" s="510"/>
      <c r="G59" s="510"/>
      <c r="H59" s="510"/>
      <c r="I59" s="510"/>
      <c r="J59" s="510"/>
      <c r="L59" s="500"/>
      <c r="M59" s="492" t="s">
        <v>424</v>
      </c>
      <c r="R59" s="500"/>
      <c r="S59" s="492" t="s">
        <v>425</v>
      </c>
      <c r="X59" s="500"/>
      <c r="Y59" s="492" t="s">
        <v>426</v>
      </c>
      <c r="AD59" s="500"/>
      <c r="AE59" s="492" t="s">
        <v>868</v>
      </c>
      <c r="AM59" s="484"/>
    </row>
    <row r="60" spans="1:39" s="337" customFormat="1" ht="5.0999999999999996" customHeight="1" x14ac:dyDescent="0.25">
      <c r="A60" s="483"/>
      <c r="AM60" s="484"/>
    </row>
    <row r="61" spans="1:39" s="337" customFormat="1" ht="20.100000000000001" customHeight="1" x14ac:dyDescent="0.25">
      <c r="A61" s="483"/>
      <c r="B61" s="510" t="s">
        <v>427</v>
      </c>
      <c r="C61" s="510"/>
      <c r="D61" s="510"/>
      <c r="E61" s="510"/>
      <c r="F61" s="510"/>
      <c r="G61" s="510"/>
      <c r="H61" s="510"/>
      <c r="I61" s="510"/>
      <c r="J61" s="510"/>
      <c r="L61" s="500"/>
      <c r="M61" s="492" t="s">
        <v>47</v>
      </c>
      <c r="R61" s="500"/>
      <c r="S61" s="492" t="s">
        <v>428</v>
      </c>
      <c r="X61" s="500"/>
      <c r="Y61" s="337" t="s">
        <v>867</v>
      </c>
      <c r="AM61" s="484"/>
    </row>
    <row r="62" spans="1:39" s="337" customFormat="1" ht="5.0999999999999996" customHeight="1" x14ac:dyDescent="0.25">
      <c r="A62" s="483"/>
      <c r="AM62" s="484"/>
    </row>
    <row r="63" spans="1:39" s="337" customFormat="1" ht="20.100000000000001" customHeight="1" x14ac:dyDescent="0.25">
      <c r="A63" s="483"/>
      <c r="B63" s="510" t="s">
        <v>429</v>
      </c>
      <c r="C63" s="510"/>
      <c r="D63" s="510"/>
      <c r="E63" s="510"/>
      <c r="F63" s="510"/>
      <c r="G63" s="510"/>
      <c r="H63" s="510"/>
      <c r="I63" s="510"/>
      <c r="J63" s="510"/>
      <c r="L63" s="500"/>
      <c r="M63" s="492" t="s">
        <v>430</v>
      </c>
      <c r="R63" s="500"/>
      <c r="S63" s="492" t="s">
        <v>431</v>
      </c>
      <c r="X63" s="500"/>
      <c r="Y63" s="492" t="s">
        <v>432</v>
      </c>
      <c r="AM63" s="484"/>
    </row>
    <row r="64" spans="1:39" s="337" customFormat="1" ht="5.0999999999999996" customHeight="1" x14ac:dyDescent="0.25">
      <c r="A64" s="483"/>
      <c r="AM64" s="484"/>
    </row>
    <row r="65" spans="1:39" s="337" customFormat="1" ht="20.100000000000001" customHeight="1" x14ac:dyDescent="0.25">
      <c r="A65" s="483"/>
      <c r="B65" s="510" t="s">
        <v>433</v>
      </c>
      <c r="C65" s="510"/>
      <c r="D65" s="510"/>
      <c r="E65" s="510"/>
      <c r="F65" s="510"/>
      <c r="G65" s="510"/>
      <c r="H65" s="510"/>
      <c r="I65" s="510"/>
      <c r="J65" s="510"/>
      <c r="L65" s="500"/>
      <c r="M65" s="492" t="s">
        <v>434</v>
      </c>
      <c r="R65" s="500"/>
      <c r="S65" s="492" t="s">
        <v>869</v>
      </c>
      <c r="X65" s="500"/>
      <c r="Y65" s="492" t="s">
        <v>435</v>
      </c>
      <c r="AD65" s="500"/>
      <c r="AE65" s="492" t="s">
        <v>870</v>
      </c>
      <c r="AM65" s="484"/>
    </row>
    <row r="66" spans="1:39" s="337" customFormat="1" ht="5.0999999999999996" customHeight="1" x14ac:dyDescent="0.25">
      <c r="A66" s="483"/>
      <c r="AM66" s="484"/>
    </row>
    <row r="67" spans="1:39" s="337" customFormat="1" ht="20.100000000000001" customHeight="1" x14ac:dyDescent="0.25">
      <c r="A67" s="483"/>
      <c r="B67" s="510" t="s">
        <v>436</v>
      </c>
      <c r="C67" s="510"/>
      <c r="D67" s="510"/>
      <c r="E67" s="510"/>
      <c r="F67" s="510"/>
      <c r="G67" s="510"/>
      <c r="H67" s="510"/>
      <c r="I67" s="510"/>
      <c r="J67" s="510"/>
      <c r="L67" s="500"/>
      <c r="M67" s="492" t="s">
        <v>437</v>
      </c>
      <c r="R67" s="500"/>
      <c r="S67" s="492" t="s">
        <v>438</v>
      </c>
      <c r="AM67" s="484"/>
    </row>
    <row r="68" spans="1:39" s="337" customFormat="1" ht="5.0999999999999996" customHeight="1" x14ac:dyDescent="0.25">
      <c r="A68" s="483"/>
      <c r="AM68" s="484"/>
    </row>
    <row r="69" spans="1:39" s="337" customFormat="1" ht="20.100000000000001" customHeight="1" x14ac:dyDescent="0.25">
      <c r="A69" s="483"/>
      <c r="B69" s="510" t="s">
        <v>439</v>
      </c>
      <c r="C69" s="510"/>
      <c r="D69" s="510"/>
      <c r="E69" s="510"/>
      <c r="F69" s="510"/>
      <c r="G69" s="510"/>
      <c r="H69" s="510"/>
      <c r="I69" s="510"/>
      <c r="J69" s="510"/>
      <c r="L69" s="500"/>
      <c r="M69" s="492" t="s">
        <v>440</v>
      </c>
      <c r="R69" s="500"/>
      <c r="S69" s="492" t="s">
        <v>441</v>
      </c>
      <c r="X69" s="500"/>
      <c r="Y69" s="492" t="s">
        <v>442</v>
      </c>
      <c r="AE69" s="492"/>
      <c r="AM69" s="484"/>
    </row>
    <row r="70" spans="1:39" s="337" customFormat="1" ht="5.0999999999999996" customHeight="1" x14ac:dyDescent="0.25">
      <c r="A70" s="483"/>
      <c r="AM70" s="484"/>
    </row>
    <row r="71" spans="1:39" s="337" customFormat="1" ht="20.100000000000001" customHeight="1" x14ac:dyDescent="0.25">
      <c r="A71" s="490" t="s">
        <v>443</v>
      </c>
      <c r="B71" s="359"/>
      <c r="C71" s="359"/>
      <c r="D71" s="359"/>
      <c r="E71" s="359"/>
      <c r="F71" s="359"/>
      <c r="G71" s="359"/>
      <c r="H71" s="359"/>
      <c r="I71" s="359"/>
      <c r="J71" s="359"/>
      <c r="K71" s="359"/>
      <c r="L71" s="359"/>
      <c r="M71" s="359"/>
      <c r="N71" s="359"/>
      <c r="O71" s="359"/>
      <c r="P71" s="359"/>
      <c r="Q71" s="359"/>
      <c r="R71" s="359"/>
      <c r="S71" s="359"/>
      <c r="T71" s="359"/>
      <c r="U71" s="359"/>
      <c r="V71" s="359"/>
      <c r="W71" s="359"/>
      <c r="X71" s="359"/>
      <c r="Y71" s="359"/>
      <c r="Z71" s="359"/>
      <c r="AA71" s="359"/>
      <c r="AB71" s="359"/>
      <c r="AC71" s="359"/>
      <c r="AD71" s="359"/>
      <c r="AE71" s="359"/>
      <c r="AF71" s="359"/>
      <c r="AG71" s="359"/>
      <c r="AH71" s="359"/>
      <c r="AI71" s="359"/>
      <c r="AJ71" s="359"/>
      <c r="AK71" s="359"/>
      <c r="AL71" s="359"/>
      <c r="AM71" s="491"/>
    </row>
    <row r="72" spans="1:39" s="337" customFormat="1" ht="5.0999999999999996" customHeight="1" x14ac:dyDescent="0.25">
      <c r="A72" s="483"/>
      <c r="AM72" s="484"/>
    </row>
    <row r="73" spans="1:39" s="337" customFormat="1" ht="20.100000000000001" customHeight="1" x14ac:dyDescent="0.25">
      <c r="A73" s="483"/>
      <c r="B73" s="510" t="s">
        <v>444</v>
      </c>
      <c r="C73" s="510"/>
      <c r="D73" s="510"/>
      <c r="E73" s="510"/>
      <c r="F73" s="510"/>
      <c r="G73" s="510"/>
      <c r="H73" s="510"/>
      <c r="I73" s="510"/>
      <c r="J73" s="510"/>
      <c r="L73" s="500"/>
      <c r="M73" s="492" t="s">
        <v>445</v>
      </c>
      <c r="R73" s="500"/>
      <c r="S73" s="492" t="s">
        <v>446</v>
      </c>
      <c r="X73" s="500"/>
      <c r="Y73" s="492" t="s">
        <v>47</v>
      </c>
      <c r="AD73" s="500"/>
      <c r="AE73" s="492" t="s">
        <v>447</v>
      </c>
      <c r="AM73" s="484"/>
    </row>
    <row r="74" spans="1:39" s="337" customFormat="1" ht="5.0999999999999996" customHeight="1" x14ac:dyDescent="0.25">
      <c r="A74" s="483"/>
      <c r="AM74" s="484"/>
    </row>
    <row r="75" spans="1:39" s="337" customFormat="1" ht="20.100000000000001" customHeight="1" x14ac:dyDescent="0.25">
      <c r="A75" s="483"/>
      <c r="B75" s="510" t="s">
        <v>448</v>
      </c>
      <c r="C75" s="510"/>
      <c r="D75" s="510"/>
      <c r="E75" s="510"/>
      <c r="F75" s="510"/>
      <c r="G75" s="510"/>
      <c r="H75" s="510"/>
      <c r="I75" s="510"/>
      <c r="J75" s="510"/>
      <c r="L75" s="500"/>
      <c r="M75" s="492" t="s">
        <v>449</v>
      </c>
      <c r="R75" s="500"/>
      <c r="S75" s="492" t="s">
        <v>450</v>
      </c>
      <c r="X75" s="500"/>
      <c r="Y75" s="492" t="s">
        <v>451</v>
      </c>
      <c r="AD75" s="500"/>
      <c r="AE75" s="492" t="s">
        <v>452</v>
      </c>
      <c r="AM75" s="484"/>
    </row>
    <row r="76" spans="1:39" s="337" customFormat="1" ht="5.0999999999999996" customHeight="1" x14ac:dyDescent="0.25">
      <c r="A76" s="483"/>
      <c r="B76" s="358"/>
      <c r="C76" s="358"/>
      <c r="D76" s="358"/>
      <c r="E76" s="358"/>
      <c r="F76" s="358"/>
      <c r="G76" s="358"/>
      <c r="H76" s="358"/>
      <c r="I76" s="358"/>
      <c r="J76" s="358"/>
      <c r="M76" s="492"/>
      <c r="S76" s="492"/>
      <c r="Y76" s="492"/>
      <c r="AE76" s="492"/>
      <c r="AM76" s="484"/>
    </row>
    <row r="77" spans="1:39" s="337" customFormat="1" ht="20.100000000000001" customHeight="1" x14ac:dyDescent="0.25">
      <c r="A77" s="483"/>
      <c r="B77" s="358"/>
      <c r="C77" s="358"/>
      <c r="D77" s="358"/>
      <c r="E77" s="358"/>
      <c r="F77" s="358"/>
      <c r="G77" s="358"/>
      <c r="H77" s="358"/>
      <c r="I77" s="358"/>
      <c r="J77" s="358"/>
      <c r="L77" s="500"/>
      <c r="M77" s="492" t="s">
        <v>453</v>
      </c>
      <c r="R77" s="500"/>
      <c r="S77" s="492" t="s">
        <v>454</v>
      </c>
      <c r="X77" s="500"/>
      <c r="Y77" s="492" t="s">
        <v>455</v>
      </c>
      <c r="AE77" s="492"/>
      <c r="AM77" s="484"/>
    </row>
    <row r="78" spans="1:39" s="337" customFormat="1" ht="5.0999999999999996" customHeight="1" x14ac:dyDescent="0.25">
      <c r="A78" s="483"/>
      <c r="AM78" s="484"/>
    </row>
    <row r="79" spans="1:39" s="337" customFormat="1" ht="20.100000000000001" customHeight="1" x14ac:dyDescent="0.25">
      <c r="A79" s="490" t="s">
        <v>456</v>
      </c>
      <c r="B79" s="359"/>
      <c r="C79" s="359"/>
      <c r="D79" s="359"/>
      <c r="E79" s="359"/>
      <c r="F79" s="359"/>
      <c r="G79" s="359"/>
      <c r="H79" s="359"/>
      <c r="I79" s="359"/>
      <c r="J79" s="359"/>
      <c r="K79" s="359"/>
      <c r="L79" s="359"/>
      <c r="M79" s="359"/>
      <c r="N79" s="359"/>
      <c r="O79" s="359"/>
      <c r="P79" s="359"/>
      <c r="Q79" s="359"/>
      <c r="R79" s="359"/>
      <c r="S79" s="359"/>
      <c r="T79" s="359"/>
      <c r="U79" s="359"/>
      <c r="V79" s="359"/>
      <c r="W79" s="359"/>
      <c r="X79" s="359"/>
      <c r="Y79" s="359"/>
      <c r="Z79" s="359"/>
      <c r="AA79" s="359"/>
      <c r="AB79" s="359"/>
      <c r="AC79" s="359"/>
      <c r="AD79" s="359"/>
      <c r="AE79" s="359"/>
      <c r="AF79" s="359"/>
      <c r="AG79" s="359"/>
      <c r="AH79" s="359"/>
      <c r="AI79" s="359"/>
      <c r="AJ79" s="359"/>
      <c r="AK79" s="359"/>
      <c r="AL79" s="359"/>
      <c r="AM79" s="491"/>
    </row>
    <row r="80" spans="1:39" s="337" customFormat="1" ht="5.0999999999999996" customHeight="1" x14ac:dyDescent="0.25">
      <c r="A80" s="483"/>
      <c r="AM80" s="484"/>
    </row>
    <row r="81" spans="1:39" s="337" customFormat="1" ht="20.100000000000001" customHeight="1" x14ac:dyDescent="0.25">
      <c r="A81" s="483"/>
      <c r="B81" s="510" t="s">
        <v>457</v>
      </c>
      <c r="C81" s="510"/>
      <c r="D81" s="510"/>
      <c r="E81" s="510"/>
      <c r="F81" s="510"/>
      <c r="G81" s="510"/>
      <c r="H81" s="510"/>
      <c r="I81" s="510"/>
      <c r="J81" s="510"/>
      <c r="L81" s="500"/>
      <c r="M81" s="492" t="s">
        <v>458</v>
      </c>
      <c r="R81" s="500"/>
      <c r="S81" s="492" t="s">
        <v>459</v>
      </c>
      <c r="X81" s="500"/>
      <c r="Y81" s="492" t="s">
        <v>460</v>
      </c>
      <c r="AM81" s="484"/>
    </row>
    <row r="82" spans="1:39" s="337" customFormat="1" ht="5.0999999999999996" customHeight="1" x14ac:dyDescent="0.25">
      <c r="A82" s="483"/>
      <c r="AM82" s="484"/>
    </row>
    <row r="83" spans="1:39" s="337" customFormat="1" ht="20.100000000000001" customHeight="1" x14ac:dyDescent="0.25">
      <c r="A83" s="483"/>
      <c r="B83" s="510" t="s">
        <v>461</v>
      </c>
      <c r="C83" s="510"/>
      <c r="D83" s="510"/>
      <c r="E83" s="510"/>
      <c r="F83" s="510"/>
      <c r="G83" s="510"/>
      <c r="H83" s="510"/>
      <c r="I83" s="510"/>
      <c r="J83" s="510"/>
      <c r="L83" s="500"/>
      <c r="M83" s="492" t="s">
        <v>458</v>
      </c>
      <c r="R83" s="500"/>
      <c r="S83" s="492" t="s">
        <v>407</v>
      </c>
      <c r="X83" s="500"/>
      <c r="Y83" s="492" t="s">
        <v>462</v>
      </c>
      <c r="AC83" s="492"/>
      <c r="AM83" s="484"/>
    </row>
    <row r="84" spans="1:39" s="337" customFormat="1" ht="5.0999999999999996" customHeight="1" x14ac:dyDescent="0.25">
      <c r="A84" s="515"/>
      <c r="B84" s="358"/>
      <c r="C84" s="358"/>
      <c r="D84" s="358"/>
      <c r="E84" s="358"/>
      <c r="F84" s="358"/>
      <c r="G84" s="358"/>
      <c r="H84" s="358"/>
      <c r="I84" s="358"/>
      <c r="L84" s="492"/>
      <c r="Q84" s="492"/>
      <c r="W84" s="492"/>
      <c r="AC84" s="492"/>
      <c r="AM84" s="484"/>
    </row>
    <row r="85" spans="1:39" s="337" customFormat="1" ht="20.100000000000001" customHeight="1" x14ac:dyDescent="0.25">
      <c r="A85" s="515"/>
      <c r="B85" s="358"/>
      <c r="C85" s="358"/>
      <c r="D85" s="358"/>
      <c r="E85" s="358"/>
      <c r="F85" s="358"/>
      <c r="G85" s="358"/>
      <c r="H85" s="358"/>
      <c r="I85" s="358"/>
      <c r="L85" s="492"/>
      <c r="Q85" s="492"/>
      <c r="W85" s="492"/>
      <c r="AC85" s="492"/>
      <c r="AM85" s="484"/>
    </row>
    <row r="86" spans="1:39" s="337" customFormat="1" ht="20.100000000000001" customHeight="1" x14ac:dyDescent="0.25">
      <c r="A86" s="490" t="s">
        <v>463</v>
      </c>
      <c r="B86" s="359"/>
      <c r="C86" s="359"/>
      <c r="D86" s="359"/>
      <c r="E86" s="359"/>
      <c r="F86" s="359"/>
      <c r="G86" s="359"/>
      <c r="H86" s="359"/>
      <c r="I86" s="359"/>
      <c r="J86" s="359"/>
      <c r="K86" s="359"/>
      <c r="L86" s="359"/>
      <c r="M86" s="359"/>
      <c r="N86" s="359"/>
      <c r="O86" s="359"/>
      <c r="P86" s="359"/>
      <c r="Q86" s="359"/>
      <c r="R86" s="359"/>
      <c r="S86" s="359"/>
      <c r="T86" s="359"/>
      <c r="U86" s="359"/>
      <c r="V86" s="359"/>
      <c r="W86" s="359"/>
      <c r="X86" s="359"/>
      <c r="Y86" s="359"/>
      <c r="Z86" s="359"/>
      <c r="AA86" s="359"/>
      <c r="AB86" s="359"/>
      <c r="AC86" s="359"/>
      <c r="AD86" s="359"/>
      <c r="AE86" s="359"/>
      <c r="AF86" s="359"/>
      <c r="AG86" s="359"/>
      <c r="AH86" s="359"/>
      <c r="AI86" s="359"/>
      <c r="AJ86" s="359"/>
      <c r="AK86" s="359"/>
      <c r="AL86" s="359"/>
      <c r="AM86" s="491"/>
    </row>
    <row r="87" spans="1:39" s="337" customFormat="1" ht="5.0999999999999996" customHeight="1" x14ac:dyDescent="0.25">
      <c r="A87" s="483"/>
      <c r="AM87" s="484"/>
    </row>
    <row r="88" spans="1:39" s="337" customFormat="1" ht="20.100000000000001" customHeight="1" x14ac:dyDescent="0.25">
      <c r="A88" s="483"/>
      <c r="F88" s="358"/>
      <c r="H88" s="358"/>
      <c r="L88" s="505"/>
      <c r="M88" s="492" t="s">
        <v>464</v>
      </c>
      <c r="P88" s="492"/>
      <c r="R88" s="505"/>
      <c r="S88" s="492" t="s">
        <v>465</v>
      </c>
      <c r="X88" s="505"/>
      <c r="Y88" s="492" t="s">
        <v>466</v>
      </c>
      <c r="Z88" s="358"/>
      <c r="AD88" s="505"/>
      <c r="AE88" s="492" t="s">
        <v>467</v>
      </c>
      <c r="AM88" s="484"/>
    </row>
    <row r="89" spans="1:39" s="337" customFormat="1" ht="5.0999999999999996" customHeight="1" x14ac:dyDescent="0.25">
      <c r="A89" s="483"/>
      <c r="AM89" s="484"/>
    </row>
    <row r="90" spans="1:39" s="337" customFormat="1" ht="20.100000000000001" customHeight="1" x14ac:dyDescent="0.25">
      <c r="A90" s="483"/>
      <c r="F90" s="358"/>
      <c r="H90" s="358"/>
      <c r="L90" s="505"/>
      <c r="M90" s="492" t="s">
        <v>468</v>
      </c>
      <c r="R90" s="505"/>
      <c r="S90" s="492" t="s">
        <v>469</v>
      </c>
      <c r="X90" s="505"/>
      <c r="Y90" s="492" t="s">
        <v>470</v>
      </c>
      <c r="Z90" s="358"/>
      <c r="AC90" s="492"/>
      <c r="AM90" s="484"/>
    </row>
    <row r="91" spans="1:39" s="337" customFormat="1" ht="5.0999999999999996" customHeight="1" x14ac:dyDescent="0.25">
      <c r="A91" s="515"/>
      <c r="B91" s="358"/>
      <c r="C91" s="358"/>
      <c r="D91" s="358"/>
      <c r="E91" s="358"/>
      <c r="F91" s="358"/>
      <c r="G91" s="358"/>
      <c r="H91" s="358"/>
      <c r="I91" s="358"/>
      <c r="L91" s="492"/>
      <c r="Q91" s="492"/>
      <c r="W91" s="492"/>
      <c r="AC91" s="492"/>
      <c r="AM91" s="484"/>
    </row>
    <row r="92" spans="1:39" s="337" customFormat="1" ht="20.100000000000001" customHeight="1" x14ac:dyDescent="0.25">
      <c r="A92" s="490" t="s">
        <v>471</v>
      </c>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491"/>
    </row>
    <row r="93" spans="1:39" s="337" customFormat="1" ht="5.0999999999999996" customHeight="1" x14ac:dyDescent="0.25">
      <c r="A93" s="483"/>
      <c r="AM93" s="484"/>
    </row>
    <row r="94" spans="1:39" s="337" customFormat="1" ht="20.100000000000001" customHeight="1" x14ac:dyDescent="0.25">
      <c r="A94" s="483"/>
      <c r="B94" s="510" t="s">
        <v>472</v>
      </c>
      <c r="C94" s="510"/>
      <c r="D94" s="510"/>
      <c r="E94" s="510"/>
      <c r="F94" s="510"/>
      <c r="G94" s="510"/>
      <c r="H94" s="510"/>
      <c r="I94" s="510"/>
      <c r="J94" s="510"/>
      <c r="K94" s="510"/>
      <c r="L94" s="510"/>
      <c r="M94" s="510"/>
      <c r="N94" s="510"/>
      <c r="O94" s="510"/>
      <c r="P94" s="510"/>
      <c r="Q94" s="358"/>
      <c r="R94" s="508" t="s">
        <v>473</v>
      </c>
      <c r="S94" s="375"/>
      <c r="T94" s="375"/>
      <c r="U94" s="375"/>
      <c r="V94" s="375"/>
      <c r="W94" s="375"/>
      <c r="X94" s="375"/>
      <c r="Y94" s="375"/>
      <c r="Z94" s="375"/>
      <c r="AA94" s="375"/>
      <c r="AB94" s="375"/>
      <c r="AC94" s="375"/>
      <c r="AD94" s="375"/>
      <c r="AE94" s="375"/>
      <c r="AF94" s="375"/>
      <c r="AG94" s="375"/>
      <c r="AH94" s="509"/>
      <c r="AJ94" s="358"/>
      <c r="AK94" s="358"/>
      <c r="AL94" s="358"/>
      <c r="AM94" s="484"/>
    </row>
    <row r="95" spans="1:39" s="337" customFormat="1" ht="5.0999999999999996" customHeight="1" x14ac:dyDescent="0.25">
      <c r="A95" s="483"/>
      <c r="AM95" s="484"/>
    </row>
    <row r="96" spans="1:39" s="337" customFormat="1" ht="20.100000000000001" customHeight="1" x14ac:dyDescent="0.25">
      <c r="A96" s="483"/>
      <c r="B96" s="510" t="s">
        <v>474</v>
      </c>
      <c r="C96" s="510"/>
      <c r="D96" s="510"/>
      <c r="E96" s="510"/>
      <c r="F96" s="510"/>
      <c r="G96" s="510"/>
      <c r="H96" s="510"/>
      <c r="I96" s="510"/>
      <c r="J96" s="510"/>
      <c r="L96" s="485"/>
      <c r="M96" s="485"/>
      <c r="N96" s="485"/>
      <c r="O96" s="485"/>
      <c r="P96" s="485"/>
      <c r="R96" s="507" t="s">
        <v>474</v>
      </c>
      <c r="S96" s="363"/>
      <c r="T96" s="363"/>
      <c r="U96" s="363"/>
      <c r="V96" s="363"/>
      <c r="W96" s="363"/>
      <c r="X96" s="363"/>
      <c r="Y96" s="363"/>
      <c r="Z96" s="363"/>
      <c r="AA96" s="363"/>
      <c r="AB96" s="511"/>
      <c r="AD96" s="486"/>
      <c r="AE96" s="353"/>
      <c r="AF96" s="353"/>
      <c r="AG96" s="353"/>
      <c r="AH96" s="487"/>
      <c r="AM96" s="484"/>
    </row>
    <row r="97" spans="1:39" s="337" customFormat="1" ht="5.0999999999999996" customHeight="1" x14ac:dyDescent="0.25">
      <c r="A97" s="483"/>
      <c r="AM97" s="484"/>
    </row>
    <row r="98" spans="1:39" s="337" customFormat="1" ht="20.100000000000001" customHeight="1" x14ac:dyDescent="0.25">
      <c r="A98" s="483"/>
      <c r="B98" s="510" t="s">
        <v>475</v>
      </c>
      <c r="C98" s="510"/>
      <c r="D98" s="510"/>
      <c r="E98" s="510"/>
      <c r="F98" s="510"/>
      <c r="G98" s="510"/>
      <c r="H98" s="510"/>
      <c r="I98" s="510"/>
      <c r="J98" s="510"/>
      <c r="L98" s="485"/>
      <c r="M98" s="485"/>
      <c r="N98" s="485"/>
      <c r="O98" s="485"/>
      <c r="P98" s="485"/>
      <c r="R98" s="507" t="s">
        <v>476</v>
      </c>
      <c r="S98" s="363"/>
      <c r="T98" s="363"/>
      <c r="U98" s="363"/>
      <c r="V98" s="363"/>
      <c r="W98" s="363"/>
      <c r="X98" s="363"/>
      <c r="Y98" s="363"/>
      <c r="Z98" s="363"/>
      <c r="AA98" s="363"/>
      <c r="AB98" s="511"/>
      <c r="AD98" s="486"/>
      <c r="AE98" s="353"/>
      <c r="AF98" s="353"/>
      <c r="AG98" s="353"/>
      <c r="AH98" s="487"/>
      <c r="AM98" s="484"/>
    </row>
    <row r="99" spans="1:39" s="337" customFormat="1" ht="5.0999999999999996" customHeight="1" x14ac:dyDescent="0.25">
      <c r="A99" s="483"/>
      <c r="AM99" s="484"/>
    </row>
    <row r="100" spans="1:39" s="337" customFormat="1" ht="20.100000000000001" customHeight="1" x14ac:dyDescent="0.25">
      <c r="A100" s="483"/>
      <c r="B100" s="510" t="s">
        <v>477</v>
      </c>
      <c r="C100" s="510"/>
      <c r="D100" s="510"/>
      <c r="E100" s="510"/>
      <c r="F100" s="510"/>
      <c r="G100" s="510"/>
      <c r="H100" s="510"/>
      <c r="I100" s="510"/>
      <c r="J100" s="510"/>
      <c r="L100" s="485"/>
      <c r="M100" s="485"/>
      <c r="N100" s="485"/>
      <c r="O100" s="485"/>
      <c r="P100" s="485"/>
      <c r="AM100" s="484"/>
    </row>
    <row r="101" spans="1:39" s="337" customFormat="1" ht="5.0999999999999996" customHeight="1" x14ac:dyDescent="0.25">
      <c r="A101" s="483"/>
      <c r="AM101" s="484"/>
    </row>
    <row r="102" spans="1:39" s="337" customFormat="1" ht="20.100000000000001" customHeight="1" x14ac:dyDescent="0.25">
      <c r="A102" s="490" t="s">
        <v>478</v>
      </c>
      <c r="B102" s="359"/>
      <c r="C102" s="359"/>
      <c r="D102" s="359"/>
      <c r="E102" s="359"/>
      <c r="F102" s="359"/>
      <c r="G102" s="359"/>
      <c r="H102" s="359"/>
      <c r="I102" s="359"/>
      <c r="J102" s="359"/>
      <c r="K102" s="359"/>
      <c r="L102" s="359"/>
      <c r="M102" s="359"/>
      <c r="N102" s="359"/>
      <c r="O102" s="359"/>
      <c r="P102" s="359"/>
      <c r="Q102" s="359"/>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491"/>
    </row>
    <row r="103" spans="1:39" s="337" customFormat="1" ht="5.0999999999999996" customHeight="1" x14ac:dyDescent="0.25">
      <c r="A103" s="483"/>
      <c r="AM103" s="484"/>
    </row>
    <row r="104" spans="1:39" s="337" customFormat="1" ht="20.100000000000001" customHeight="1" x14ac:dyDescent="0.25">
      <c r="A104" s="483"/>
      <c r="B104" s="510" t="s">
        <v>479</v>
      </c>
      <c r="C104" s="510"/>
      <c r="D104" s="510"/>
      <c r="E104" s="510"/>
      <c r="F104" s="510"/>
      <c r="G104" s="510"/>
      <c r="H104" s="510"/>
      <c r="I104" s="510"/>
      <c r="J104" s="510"/>
      <c r="L104" s="500"/>
      <c r="M104" s="492" t="s">
        <v>48</v>
      </c>
      <c r="R104" s="500"/>
      <c r="S104" s="492" t="s">
        <v>1</v>
      </c>
      <c r="U104" s="358"/>
      <c r="V104" s="358"/>
      <c r="X104" s="500"/>
      <c r="Y104" s="337" t="s">
        <v>480</v>
      </c>
      <c r="Z104" s="358"/>
      <c r="AA104" s="358"/>
      <c r="AB104" s="358"/>
      <c r="AD104" s="500"/>
      <c r="AE104" s="337" t="s">
        <v>481</v>
      </c>
      <c r="AM104" s="484"/>
    </row>
    <row r="105" spans="1:39" s="337" customFormat="1" ht="5.0999999999999996" customHeight="1" x14ac:dyDescent="0.25">
      <c r="A105" s="483"/>
      <c r="AM105" s="484"/>
    </row>
    <row r="106" spans="1:39" s="337" customFormat="1" ht="20.100000000000001" customHeight="1" x14ac:dyDescent="0.25">
      <c r="A106" s="483"/>
      <c r="L106" s="500"/>
      <c r="M106" s="492" t="s">
        <v>482</v>
      </c>
      <c r="R106" s="500"/>
      <c r="S106" s="492" t="s">
        <v>483</v>
      </c>
      <c r="U106" s="358"/>
      <c r="V106" s="358"/>
      <c r="X106" s="500"/>
      <c r="Y106" s="492" t="s">
        <v>484</v>
      </c>
      <c r="Z106" s="358"/>
      <c r="AA106" s="358"/>
      <c r="AB106" s="358"/>
      <c r="AD106" s="500"/>
      <c r="AE106" s="337" t="s">
        <v>485</v>
      </c>
      <c r="AM106" s="484"/>
    </row>
    <row r="107" spans="1:39" s="337" customFormat="1" ht="5.0999999999999996" customHeight="1" x14ac:dyDescent="0.25">
      <c r="A107" s="483"/>
      <c r="S107" s="492"/>
      <c r="Y107" s="492"/>
      <c r="AM107" s="484"/>
    </row>
    <row r="108" spans="1:39" s="337" customFormat="1" ht="20.100000000000001" customHeight="1" x14ac:dyDescent="0.25">
      <c r="A108" s="483"/>
      <c r="L108" s="500"/>
      <c r="M108" s="492" t="s">
        <v>486</v>
      </c>
      <c r="R108" s="500"/>
      <c r="S108" s="492" t="s">
        <v>487</v>
      </c>
      <c r="U108" s="358"/>
      <c r="V108" s="358"/>
      <c r="X108" s="500"/>
      <c r="Y108" s="492" t="s">
        <v>488</v>
      </c>
      <c r="Z108" s="358"/>
      <c r="AA108" s="358"/>
      <c r="AB108" s="358"/>
      <c r="AD108" s="500"/>
      <c r="AE108" s="337" t="s">
        <v>489</v>
      </c>
      <c r="AM108" s="484"/>
    </row>
    <row r="109" spans="1:39" s="337" customFormat="1" ht="5.0999999999999996" customHeight="1" x14ac:dyDescent="0.25">
      <c r="A109" s="483"/>
      <c r="AM109" s="484"/>
    </row>
    <row r="110" spans="1:39" s="337" customFormat="1" ht="20.100000000000001" customHeight="1" x14ac:dyDescent="0.25">
      <c r="A110" s="483"/>
      <c r="L110" s="500"/>
      <c r="M110" s="492" t="s">
        <v>490</v>
      </c>
      <c r="R110" s="492"/>
      <c r="T110" s="358"/>
      <c r="U110" s="358"/>
      <c r="V110" s="358"/>
      <c r="X110" s="500"/>
      <c r="Y110" s="492" t="s">
        <v>491</v>
      </c>
      <c r="Z110" s="358"/>
      <c r="AA110" s="358"/>
      <c r="AB110" s="358"/>
      <c r="AD110" s="500"/>
      <c r="AE110" s="492" t="s">
        <v>492</v>
      </c>
      <c r="AM110" s="484"/>
    </row>
    <row r="111" spans="1:39" s="337" customFormat="1" ht="5.0999999999999996" customHeight="1" x14ac:dyDescent="0.25">
      <c r="A111" s="483"/>
      <c r="M111" s="492"/>
      <c r="R111" s="492"/>
      <c r="T111" s="358"/>
      <c r="U111" s="358"/>
      <c r="V111" s="358"/>
      <c r="X111" s="492"/>
      <c r="Y111" s="358"/>
      <c r="Z111" s="358"/>
      <c r="AA111" s="358"/>
      <c r="AM111" s="484"/>
    </row>
    <row r="112" spans="1:39" s="337" customFormat="1" ht="20.100000000000001" customHeight="1" x14ac:dyDescent="0.25">
      <c r="A112" s="483"/>
      <c r="L112" s="500"/>
      <c r="M112" s="516" t="s">
        <v>493</v>
      </c>
      <c r="N112" s="517"/>
      <c r="O112" s="518"/>
      <c r="P112" s="519"/>
      <c r="Q112" s="519"/>
      <c r="R112" s="519"/>
      <c r="S112" s="519"/>
      <c r="T112" s="519"/>
      <c r="U112" s="519"/>
      <c r="V112" s="519"/>
      <c r="W112" s="519"/>
      <c r="X112" s="519"/>
      <c r="Y112" s="519"/>
      <c r="Z112" s="519"/>
      <c r="AA112" s="519"/>
      <c r="AB112" s="519"/>
      <c r="AC112" s="519"/>
      <c r="AD112" s="519"/>
      <c r="AE112" s="519"/>
      <c r="AF112" s="519"/>
      <c r="AG112" s="519"/>
      <c r="AH112" s="520"/>
      <c r="AM112" s="484"/>
    </row>
    <row r="113" spans="1:39" s="337" customFormat="1" ht="5.0999999999999996" customHeight="1" x14ac:dyDescent="0.25">
      <c r="A113" s="483"/>
      <c r="AM113" s="484"/>
    </row>
    <row r="114" spans="1:39" s="337" customFormat="1" ht="20.100000000000001" customHeight="1" x14ac:dyDescent="0.25">
      <c r="A114" s="490" t="s">
        <v>494</v>
      </c>
      <c r="B114" s="359"/>
      <c r="C114" s="359"/>
      <c r="D114" s="359"/>
      <c r="E114" s="359"/>
      <c r="F114" s="359"/>
      <c r="G114" s="359"/>
      <c r="H114" s="359"/>
      <c r="I114" s="359"/>
      <c r="J114" s="359"/>
      <c r="K114" s="359"/>
      <c r="L114" s="359"/>
      <c r="M114" s="359"/>
      <c r="N114" s="359"/>
      <c r="O114" s="359"/>
      <c r="P114" s="359"/>
      <c r="Q114" s="359"/>
      <c r="R114" s="359"/>
      <c r="S114" s="359"/>
      <c r="T114" s="359"/>
      <c r="U114" s="359"/>
      <c r="V114" s="359"/>
      <c r="W114" s="359"/>
      <c r="X114" s="359"/>
      <c r="Y114" s="359"/>
      <c r="Z114" s="359"/>
      <c r="AA114" s="359"/>
      <c r="AB114" s="359"/>
      <c r="AC114" s="359"/>
      <c r="AD114" s="359"/>
      <c r="AE114" s="359"/>
      <c r="AF114" s="359"/>
      <c r="AG114" s="359"/>
      <c r="AH114" s="359"/>
      <c r="AI114" s="359"/>
      <c r="AJ114" s="359"/>
      <c r="AK114" s="359"/>
      <c r="AL114" s="359"/>
      <c r="AM114" s="491"/>
    </row>
    <row r="115" spans="1:39" s="337" customFormat="1" ht="5.0999999999999996" customHeight="1" x14ac:dyDescent="0.25">
      <c r="A115" s="483"/>
      <c r="AM115" s="484"/>
    </row>
    <row r="116" spans="1:39" s="337" customFormat="1" ht="20.100000000000001" customHeight="1" x14ac:dyDescent="0.25">
      <c r="A116" s="483"/>
      <c r="G116" s="492"/>
      <c r="L116" s="500"/>
      <c r="M116" s="492" t="s">
        <v>495</v>
      </c>
      <c r="R116" s="500"/>
      <c r="S116" s="492" t="s">
        <v>496</v>
      </c>
      <c r="T116" s="492"/>
      <c r="U116" s="492"/>
      <c r="V116" s="492"/>
      <c r="X116" s="505"/>
      <c r="Y116" s="492" t="s">
        <v>497</v>
      </c>
      <c r="Z116" s="492"/>
      <c r="AD116" s="500"/>
      <c r="AE116" s="492" t="s">
        <v>498</v>
      </c>
      <c r="AM116" s="484"/>
    </row>
    <row r="117" spans="1:39" s="337" customFormat="1" ht="5.0999999999999996" customHeight="1" x14ac:dyDescent="0.25">
      <c r="A117" s="483"/>
      <c r="C117" s="358"/>
      <c r="D117" s="492"/>
      <c r="E117" s="492"/>
      <c r="F117" s="492"/>
      <c r="G117" s="492"/>
      <c r="H117" s="492"/>
      <c r="I117" s="492"/>
      <c r="J117" s="492"/>
      <c r="K117" s="492"/>
      <c r="L117" s="492"/>
      <c r="M117" s="492"/>
      <c r="N117" s="492"/>
      <c r="O117" s="492"/>
      <c r="S117" s="492"/>
      <c r="T117" s="492"/>
      <c r="U117" s="492"/>
      <c r="V117" s="492"/>
      <c r="W117" s="492"/>
      <c r="X117" s="492"/>
      <c r="Y117" s="492"/>
      <c r="AM117" s="484"/>
    </row>
    <row r="118" spans="1:39" s="337" customFormat="1" ht="20.100000000000001" customHeight="1" x14ac:dyDescent="0.25">
      <c r="A118" s="483"/>
      <c r="K118" s="492"/>
      <c r="L118" s="505"/>
      <c r="M118" s="492" t="s">
        <v>499</v>
      </c>
      <c r="N118" s="492"/>
      <c r="X118" s="492"/>
      <c r="Y118" s="492"/>
      <c r="AM118" s="484"/>
    </row>
    <row r="119" spans="1:39" s="337" customFormat="1" ht="5.0999999999999996" customHeight="1" x14ac:dyDescent="0.25">
      <c r="A119" s="483"/>
      <c r="AM119" s="484"/>
    </row>
    <row r="120" spans="1:39" s="337" customFormat="1" ht="20.100000000000001" customHeight="1" x14ac:dyDescent="0.25">
      <c r="A120" s="490" t="s">
        <v>500</v>
      </c>
      <c r="B120" s="359"/>
      <c r="C120" s="359"/>
      <c r="D120" s="359"/>
      <c r="E120" s="359"/>
      <c r="F120" s="359"/>
      <c r="G120" s="359"/>
      <c r="H120" s="359"/>
      <c r="I120" s="359"/>
      <c r="J120" s="359"/>
      <c r="K120" s="359"/>
      <c r="L120" s="359"/>
      <c r="M120" s="359"/>
      <c r="N120" s="359"/>
      <c r="O120" s="359"/>
      <c r="P120" s="359"/>
      <c r="Q120" s="359"/>
      <c r="R120" s="359"/>
      <c r="S120" s="359"/>
      <c r="T120" s="359"/>
      <c r="U120" s="359"/>
      <c r="V120" s="359"/>
      <c r="W120" s="359"/>
      <c r="X120" s="359"/>
      <c r="Y120" s="359"/>
      <c r="Z120" s="359"/>
      <c r="AA120" s="359"/>
      <c r="AB120" s="359"/>
      <c r="AC120" s="359"/>
      <c r="AD120" s="359"/>
      <c r="AE120" s="359"/>
      <c r="AF120" s="359"/>
      <c r="AG120" s="359"/>
      <c r="AH120" s="359"/>
      <c r="AI120" s="359"/>
      <c r="AJ120" s="359"/>
      <c r="AK120" s="359"/>
      <c r="AL120" s="359"/>
      <c r="AM120" s="491"/>
    </row>
    <row r="121" spans="1:39" s="337" customFormat="1" ht="5.0999999999999996" customHeight="1" x14ac:dyDescent="0.25">
      <c r="A121" s="483"/>
      <c r="AM121" s="484"/>
    </row>
    <row r="122" spans="1:39" s="337" customFormat="1" ht="20.100000000000001" customHeight="1" x14ac:dyDescent="0.25">
      <c r="A122" s="483"/>
      <c r="K122" s="492"/>
      <c r="L122" s="505"/>
      <c r="M122" s="492" t="s">
        <v>501</v>
      </c>
      <c r="N122" s="492"/>
      <c r="O122" s="492"/>
      <c r="R122" s="505"/>
      <c r="S122" s="492" t="s">
        <v>502</v>
      </c>
      <c r="T122" s="492"/>
      <c r="U122" s="492"/>
      <c r="V122" s="492"/>
      <c r="X122" s="500"/>
      <c r="Y122" s="492" t="s">
        <v>503</v>
      </c>
      <c r="AD122" s="500"/>
      <c r="AE122" s="492" t="s">
        <v>504</v>
      </c>
      <c r="AM122" s="484"/>
    </row>
    <row r="123" spans="1:39" s="337" customFormat="1" ht="5.0999999999999996" customHeight="1" x14ac:dyDescent="0.25">
      <c r="A123" s="483"/>
      <c r="C123" s="358"/>
      <c r="D123" s="492"/>
      <c r="E123" s="492"/>
      <c r="F123" s="492"/>
      <c r="G123" s="492"/>
      <c r="K123" s="492"/>
      <c r="L123" s="492"/>
      <c r="M123" s="492"/>
      <c r="N123" s="492"/>
      <c r="O123" s="492"/>
      <c r="P123" s="492"/>
      <c r="T123" s="492"/>
      <c r="U123" s="492"/>
      <c r="V123" s="492"/>
      <c r="AM123" s="484"/>
    </row>
    <row r="124" spans="1:39" s="337" customFormat="1" ht="20.100000000000001" customHeight="1" x14ac:dyDescent="0.25">
      <c r="A124" s="483"/>
      <c r="K124" s="492"/>
      <c r="L124" s="500"/>
      <c r="M124" s="492" t="s">
        <v>505</v>
      </c>
      <c r="R124" s="500"/>
      <c r="S124" s="492" t="s">
        <v>840</v>
      </c>
      <c r="T124" s="492"/>
      <c r="X124" s="500"/>
      <c r="Y124" s="492" t="s">
        <v>498</v>
      </c>
      <c r="AM124" s="484"/>
    </row>
    <row r="125" spans="1:39" s="337" customFormat="1" ht="5.0999999999999996" customHeight="1" x14ac:dyDescent="0.25">
      <c r="A125" s="483"/>
      <c r="AM125" s="484"/>
    </row>
    <row r="126" spans="1:39" s="337" customFormat="1" ht="20.100000000000001" customHeight="1" x14ac:dyDescent="0.25">
      <c r="A126" s="349" t="s">
        <v>789</v>
      </c>
      <c r="B126" s="349"/>
      <c r="C126" s="349"/>
      <c r="D126" s="349"/>
      <c r="E126" s="349"/>
      <c r="F126" s="349"/>
      <c r="G126" s="349"/>
      <c r="H126" s="349"/>
      <c r="I126" s="349"/>
      <c r="J126" s="349"/>
      <c r="K126" s="349"/>
      <c r="L126" s="349"/>
      <c r="M126" s="349"/>
      <c r="N126" s="349"/>
      <c r="O126" s="349"/>
      <c r="P126" s="349"/>
      <c r="Q126" s="349"/>
      <c r="R126" s="349"/>
      <c r="S126" s="349"/>
      <c r="T126" s="349"/>
      <c r="U126" s="349"/>
      <c r="V126" s="349"/>
      <c r="W126" s="349"/>
      <c r="X126" s="349"/>
      <c r="Y126" s="349"/>
      <c r="Z126" s="349"/>
      <c r="AA126" s="349"/>
      <c r="AB126" s="349"/>
      <c r="AC126" s="349"/>
      <c r="AD126" s="349"/>
      <c r="AE126" s="349"/>
      <c r="AF126" s="349"/>
      <c r="AG126" s="349"/>
      <c r="AH126" s="349"/>
      <c r="AI126" s="349"/>
      <c r="AJ126" s="349"/>
      <c r="AK126" s="349"/>
      <c r="AL126" s="349"/>
      <c r="AM126" s="349"/>
    </row>
    <row r="127" spans="1:39" s="337" customFormat="1" ht="20.100000000000001" customHeight="1" x14ac:dyDescent="0.25">
      <c r="A127" s="528" t="s">
        <v>841</v>
      </c>
      <c r="B127" s="528"/>
      <c r="C127" s="528"/>
      <c r="D127" s="528"/>
      <c r="E127" s="528"/>
      <c r="F127" s="528"/>
      <c r="G127" s="528"/>
      <c r="H127" s="528"/>
      <c r="I127" s="528"/>
      <c r="J127" s="528"/>
      <c r="K127" s="528"/>
      <c r="L127" s="528"/>
      <c r="M127" s="528"/>
      <c r="N127" s="528"/>
      <c r="O127" s="528"/>
      <c r="P127" s="528"/>
      <c r="Q127" s="528"/>
      <c r="R127" s="528"/>
      <c r="S127" s="528"/>
      <c r="T127" s="528"/>
      <c r="U127" s="528"/>
      <c r="V127" s="528"/>
      <c r="W127" s="528"/>
      <c r="X127" s="528"/>
      <c r="Y127" s="528"/>
      <c r="Z127" s="528"/>
      <c r="AA127" s="528"/>
      <c r="AB127" s="528"/>
      <c r="AC127" s="528"/>
      <c r="AD127" s="528"/>
      <c r="AE127" s="528"/>
      <c r="AF127" s="528"/>
      <c r="AG127" s="528"/>
      <c r="AH127" s="528"/>
      <c r="AI127" s="528"/>
      <c r="AJ127" s="528"/>
      <c r="AK127" s="528"/>
      <c r="AL127" s="528"/>
      <c r="AM127" s="528"/>
    </row>
    <row r="128" spans="1:39" s="337" customFormat="1" ht="5.0999999999999996" customHeight="1" x14ac:dyDescent="0.25">
      <c r="A128" s="483"/>
      <c r="AM128" s="484"/>
    </row>
    <row r="129" spans="1:39" s="337" customFormat="1" ht="20.100000000000001" customHeight="1" x14ac:dyDescent="0.25">
      <c r="A129" s="483"/>
      <c r="B129" s="529" t="s">
        <v>790</v>
      </c>
      <c r="C129" s="529"/>
      <c r="D129" s="529"/>
      <c r="E129" s="529"/>
      <c r="F129" s="529"/>
      <c r="G129" s="529"/>
      <c r="H129" s="529"/>
      <c r="I129" s="529"/>
      <c r="J129" s="529"/>
      <c r="M129" s="529" t="s">
        <v>791</v>
      </c>
      <c r="N129" s="529"/>
      <c r="O129" s="529"/>
      <c r="P129" s="529"/>
      <c r="Q129" s="529"/>
      <c r="R129" s="529"/>
      <c r="S129" s="529"/>
      <c r="T129" s="529"/>
      <c r="U129" s="529"/>
      <c r="X129" s="529" t="s">
        <v>792</v>
      </c>
      <c r="Y129" s="529"/>
      <c r="Z129" s="529"/>
      <c r="AA129" s="529"/>
      <c r="AB129" s="529"/>
      <c r="AC129" s="529"/>
      <c r="AD129" s="529"/>
      <c r="AE129" s="529"/>
      <c r="AF129" s="529"/>
      <c r="AM129" s="484"/>
    </row>
    <row r="130" spans="1:39" s="337" customFormat="1" ht="20.100000000000001" customHeight="1" x14ac:dyDescent="0.25">
      <c r="A130" s="483"/>
      <c r="B130" s="485"/>
      <c r="C130" s="485"/>
      <c r="D130" s="485"/>
      <c r="E130" s="485"/>
      <c r="F130" s="485"/>
      <c r="G130" s="485"/>
      <c r="H130" s="485"/>
      <c r="I130" s="485"/>
      <c r="J130" s="485"/>
      <c r="M130" s="485"/>
      <c r="N130" s="485"/>
      <c r="O130" s="485"/>
      <c r="P130" s="485"/>
      <c r="Q130" s="485"/>
      <c r="R130" s="485"/>
      <c r="S130" s="485"/>
      <c r="T130" s="485"/>
      <c r="U130" s="485"/>
      <c r="X130" s="485"/>
      <c r="Y130" s="485"/>
      <c r="Z130" s="485"/>
      <c r="AA130" s="485"/>
      <c r="AB130" s="485"/>
      <c r="AC130" s="485"/>
      <c r="AD130" s="485"/>
      <c r="AE130" s="485"/>
      <c r="AF130" s="485"/>
      <c r="AM130" s="484"/>
    </row>
    <row r="131" spans="1:39" s="337" customFormat="1" ht="5.0999999999999996" customHeight="1" x14ac:dyDescent="0.25">
      <c r="A131" s="483"/>
      <c r="AM131" s="484"/>
    </row>
    <row r="132" spans="1:39" s="337" customFormat="1" ht="20.100000000000001" customHeight="1" x14ac:dyDescent="0.25">
      <c r="A132" s="483"/>
      <c r="B132" s="529" t="s">
        <v>795</v>
      </c>
      <c r="C132" s="529"/>
      <c r="D132" s="529"/>
      <c r="E132" s="529"/>
      <c r="F132" s="529"/>
      <c r="G132" s="529"/>
      <c r="H132" s="529"/>
      <c r="I132" s="529"/>
      <c r="J132" s="529"/>
      <c r="M132" s="529" t="s">
        <v>796</v>
      </c>
      <c r="N132" s="529"/>
      <c r="O132" s="529"/>
      <c r="P132" s="529"/>
      <c r="Q132" s="529"/>
      <c r="R132" s="529"/>
      <c r="S132" s="529"/>
      <c r="T132" s="529"/>
      <c r="U132" s="529"/>
      <c r="X132" s="529" t="s">
        <v>797</v>
      </c>
      <c r="Y132" s="529"/>
      <c r="Z132" s="529"/>
      <c r="AA132" s="529"/>
      <c r="AB132" s="529"/>
      <c r="AC132" s="529"/>
      <c r="AD132" s="529"/>
      <c r="AE132" s="529"/>
      <c r="AF132" s="529"/>
      <c r="AM132" s="484"/>
    </row>
    <row r="133" spans="1:39" s="337" customFormat="1" ht="20.100000000000001" customHeight="1" x14ac:dyDescent="0.25">
      <c r="A133" s="483"/>
      <c r="B133" s="485"/>
      <c r="C133" s="485"/>
      <c r="D133" s="485"/>
      <c r="E133" s="485"/>
      <c r="F133" s="485"/>
      <c r="G133" s="485"/>
      <c r="H133" s="485"/>
      <c r="I133" s="485"/>
      <c r="J133" s="485"/>
      <c r="M133" s="485"/>
      <c r="N133" s="485"/>
      <c r="O133" s="485"/>
      <c r="P133" s="485"/>
      <c r="Q133" s="485"/>
      <c r="R133" s="485"/>
      <c r="S133" s="485"/>
      <c r="T133" s="485"/>
      <c r="U133" s="485"/>
      <c r="X133" s="485"/>
      <c r="Y133" s="485"/>
      <c r="Z133" s="485"/>
      <c r="AA133" s="485"/>
      <c r="AB133" s="485"/>
      <c r="AC133" s="485"/>
      <c r="AD133" s="485"/>
      <c r="AE133" s="485"/>
      <c r="AF133" s="485"/>
      <c r="AM133" s="484"/>
    </row>
    <row r="134" spans="1:39" s="337" customFormat="1" ht="5.0999999999999996" customHeight="1" x14ac:dyDescent="0.25">
      <c r="A134" s="483"/>
      <c r="AM134" s="484"/>
    </row>
    <row r="135" spans="1:39" s="337" customFormat="1" ht="20.100000000000001" customHeight="1" x14ac:dyDescent="0.25">
      <c r="A135" s="483"/>
      <c r="B135" s="529" t="s">
        <v>793</v>
      </c>
      <c r="C135" s="529"/>
      <c r="D135" s="529"/>
      <c r="E135" s="529"/>
      <c r="F135" s="529"/>
      <c r="G135" s="529"/>
      <c r="H135" s="529"/>
      <c r="I135" s="529"/>
      <c r="J135" s="529"/>
      <c r="M135" s="529" t="s">
        <v>794</v>
      </c>
      <c r="N135" s="529"/>
      <c r="O135" s="529"/>
      <c r="P135" s="529"/>
      <c r="Q135" s="529"/>
      <c r="R135" s="529"/>
      <c r="S135" s="529"/>
      <c r="T135" s="529"/>
      <c r="U135" s="529"/>
      <c r="X135" s="529" t="s">
        <v>802</v>
      </c>
      <c r="Y135" s="529"/>
      <c r="Z135" s="529"/>
      <c r="AA135" s="529"/>
      <c r="AB135" s="529"/>
      <c r="AC135" s="529"/>
      <c r="AD135" s="529"/>
      <c r="AE135" s="529"/>
      <c r="AF135" s="529"/>
      <c r="AM135" s="484"/>
    </row>
    <row r="136" spans="1:39" s="337" customFormat="1" ht="20.100000000000001" customHeight="1" x14ac:dyDescent="0.25">
      <c r="A136" s="483"/>
      <c r="B136" s="485"/>
      <c r="C136" s="485"/>
      <c r="D136" s="485"/>
      <c r="E136" s="485"/>
      <c r="F136" s="485"/>
      <c r="G136" s="485"/>
      <c r="H136" s="485"/>
      <c r="I136" s="485"/>
      <c r="J136" s="485"/>
      <c r="M136" s="485"/>
      <c r="N136" s="485"/>
      <c r="O136" s="485"/>
      <c r="P136" s="485"/>
      <c r="Q136" s="485"/>
      <c r="R136" s="485"/>
      <c r="S136" s="485"/>
      <c r="T136" s="485"/>
      <c r="U136" s="485"/>
      <c r="X136" s="485"/>
      <c r="Y136" s="485"/>
      <c r="Z136" s="485"/>
      <c r="AA136" s="485"/>
      <c r="AB136" s="485"/>
      <c r="AC136" s="485"/>
      <c r="AD136" s="485"/>
      <c r="AE136" s="485"/>
      <c r="AF136" s="485"/>
      <c r="AM136" s="484"/>
    </row>
    <row r="137" spans="1:39" s="337" customFormat="1" ht="5.0999999999999996" customHeight="1" x14ac:dyDescent="0.25">
      <c r="A137" s="483"/>
      <c r="AM137" s="484"/>
    </row>
    <row r="138" spans="1:39" s="337" customFormat="1" ht="20.100000000000001" customHeight="1" x14ac:dyDescent="0.25">
      <c r="A138" s="483"/>
      <c r="X138" s="529" t="s">
        <v>801</v>
      </c>
      <c r="Y138" s="529"/>
      <c r="Z138" s="529"/>
      <c r="AA138" s="529"/>
      <c r="AB138" s="529"/>
      <c r="AC138" s="529"/>
      <c r="AD138" s="529"/>
      <c r="AE138" s="529"/>
      <c r="AF138" s="529"/>
      <c r="AM138" s="484"/>
    </row>
    <row r="139" spans="1:39" s="337" customFormat="1" ht="20.100000000000001" customHeight="1" x14ac:dyDescent="0.25">
      <c r="A139" s="483"/>
      <c r="X139" s="485"/>
      <c r="Y139" s="485"/>
      <c r="Z139" s="485"/>
      <c r="AA139" s="485"/>
      <c r="AB139" s="485"/>
      <c r="AC139" s="485"/>
      <c r="AD139" s="485"/>
      <c r="AE139" s="485"/>
      <c r="AF139" s="485"/>
      <c r="AM139" s="484"/>
    </row>
    <row r="140" spans="1:39" s="337" customFormat="1" ht="5.0999999999999996" customHeight="1" x14ac:dyDescent="0.25">
      <c r="A140" s="483"/>
      <c r="AM140" s="484"/>
    </row>
    <row r="141" spans="1:39" s="337" customFormat="1" ht="20.100000000000001" customHeight="1" x14ac:dyDescent="0.25">
      <c r="A141" s="483"/>
      <c r="B141" s="529" t="s">
        <v>836</v>
      </c>
      <c r="C141" s="529"/>
      <c r="D141" s="529"/>
      <c r="E141" s="529"/>
      <c r="F141" s="529"/>
      <c r="G141" s="529"/>
      <c r="H141" s="529"/>
      <c r="I141" s="529"/>
      <c r="J141" s="529"/>
      <c r="AM141" s="484"/>
    </row>
    <row r="142" spans="1:39" s="337" customFormat="1" ht="20.100000000000001" customHeight="1" x14ac:dyDescent="0.25">
      <c r="A142" s="483"/>
      <c r="B142" s="485"/>
      <c r="C142" s="485"/>
      <c r="D142" s="485"/>
      <c r="E142" s="485"/>
      <c r="F142" s="485"/>
      <c r="G142" s="485"/>
      <c r="H142" s="485"/>
      <c r="I142" s="485"/>
      <c r="J142" s="485"/>
      <c r="AM142" s="484"/>
    </row>
    <row r="143" spans="1:39" s="337" customFormat="1" ht="5.0999999999999996" customHeight="1" x14ac:dyDescent="0.25">
      <c r="A143" s="483"/>
      <c r="AM143" s="484"/>
    </row>
    <row r="144" spans="1:39" s="337" customFormat="1" ht="20.100000000000001" customHeight="1" x14ac:dyDescent="0.25">
      <c r="A144" s="371" t="s">
        <v>821</v>
      </c>
      <c r="B144" s="371"/>
      <c r="C144" s="371"/>
      <c r="D144" s="371"/>
      <c r="E144" s="371"/>
      <c r="F144" s="371"/>
      <c r="G144" s="371"/>
      <c r="H144" s="371"/>
      <c r="I144" s="371"/>
      <c r="J144" s="371"/>
      <c r="K144" s="371"/>
      <c r="L144" s="371"/>
      <c r="M144" s="371"/>
      <c r="N144" s="371"/>
      <c r="O144" s="371"/>
      <c r="P144" s="371"/>
      <c r="Q144" s="371"/>
      <c r="R144" s="371"/>
      <c r="S144" s="371"/>
      <c r="T144" s="371"/>
      <c r="U144" s="371"/>
      <c r="V144" s="371"/>
      <c r="W144" s="371"/>
      <c r="X144" s="371"/>
      <c r="Y144" s="371"/>
      <c r="Z144" s="371"/>
      <c r="AA144" s="371"/>
      <c r="AB144" s="371"/>
      <c r="AC144" s="371"/>
      <c r="AD144" s="371"/>
      <c r="AE144" s="371"/>
      <c r="AF144" s="371"/>
      <c r="AG144" s="371"/>
      <c r="AH144" s="371"/>
      <c r="AI144" s="371"/>
      <c r="AJ144" s="371"/>
      <c r="AK144" s="371"/>
      <c r="AL144" s="371"/>
      <c r="AM144" s="371"/>
    </row>
    <row r="145" spans="1:39" s="337" customFormat="1" ht="5.0999999999999996" customHeight="1" x14ac:dyDescent="0.25">
      <c r="A145" s="483"/>
      <c r="AM145" s="484"/>
    </row>
    <row r="146" spans="1:39" s="337" customFormat="1" ht="20.100000000000001" customHeight="1" x14ac:dyDescent="0.25">
      <c r="A146" s="483"/>
      <c r="B146" s="530" t="s">
        <v>822</v>
      </c>
      <c r="C146" s="530"/>
      <c r="D146" s="530"/>
      <c r="E146" s="530"/>
      <c r="F146" s="530"/>
      <c r="G146" s="530" t="s">
        <v>829</v>
      </c>
      <c r="H146" s="530"/>
      <c r="I146" s="530"/>
      <c r="J146" s="530"/>
      <c r="K146" s="530"/>
      <c r="L146" s="530"/>
      <c r="M146" s="530"/>
      <c r="N146" s="530"/>
      <c r="O146" s="530" t="s">
        <v>830</v>
      </c>
      <c r="P146" s="530"/>
      <c r="Q146" s="530"/>
      <c r="R146" s="530"/>
      <c r="S146" s="530"/>
      <c r="T146" s="530"/>
      <c r="U146" s="530"/>
      <c r="V146" s="530"/>
      <c r="W146" s="530" t="s">
        <v>831</v>
      </c>
      <c r="X146" s="530"/>
      <c r="Y146" s="530"/>
      <c r="Z146" s="530"/>
      <c r="AA146" s="530"/>
      <c r="AB146" s="530"/>
      <c r="AC146" s="530"/>
      <c r="AD146" s="530"/>
      <c r="AE146" s="530" t="s">
        <v>832</v>
      </c>
      <c r="AF146" s="530"/>
      <c r="AG146" s="530"/>
      <c r="AH146" s="530"/>
      <c r="AI146" s="530"/>
      <c r="AJ146" s="530"/>
      <c r="AK146" s="530"/>
      <c r="AL146" s="530"/>
      <c r="AM146" s="484"/>
    </row>
    <row r="147" spans="1:39" s="337" customFormat="1" ht="20.100000000000001" customHeight="1" x14ac:dyDescent="0.25">
      <c r="A147" s="483"/>
      <c r="B147" s="485" t="s">
        <v>823</v>
      </c>
      <c r="C147" s="485"/>
      <c r="D147" s="485"/>
      <c r="E147" s="485"/>
      <c r="F147" s="485"/>
      <c r="G147" s="485"/>
      <c r="H147" s="485"/>
      <c r="I147" s="485"/>
      <c r="J147" s="485"/>
      <c r="K147" s="485"/>
      <c r="L147" s="485"/>
      <c r="M147" s="485"/>
      <c r="N147" s="485"/>
      <c r="O147" s="485"/>
      <c r="P147" s="485"/>
      <c r="Q147" s="485"/>
      <c r="R147" s="485"/>
      <c r="S147" s="485"/>
      <c r="T147" s="485"/>
      <c r="U147" s="485"/>
      <c r="V147" s="485"/>
      <c r="W147" s="485"/>
      <c r="X147" s="485"/>
      <c r="Y147" s="485"/>
      <c r="Z147" s="485"/>
      <c r="AA147" s="485"/>
      <c r="AB147" s="485"/>
      <c r="AC147" s="485"/>
      <c r="AD147" s="485"/>
      <c r="AE147" s="485"/>
      <c r="AF147" s="485"/>
      <c r="AG147" s="485"/>
      <c r="AH147" s="485"/>
      <c r="AI147" s="485"/>
      <c r="AJ147" s="485"/>
      <c r="AK147" s="485"/>
      <c r="AL147" s="485"/>
      <c r="AM147" s="484"/>
    </row>
    <row r="148" spans="1:39" s="337" customFormat="1" ht="20.100000000000001" customHeight="1" x14ac:dyDescent="0.25">
      <c r="A148" s="483"/>
      <c r="B148" s="485" t="s">
        <v>824</v>
      </c>
      <c r="C148" s="485"/>
      <c r="D148" s="485"/>
      <c r="E148" s="485"/>
      <c r="F148" s="485"/>
      <c r="G148" s="485"/>
      <c r="H148" s="485"/>
      <c r="I148" s="485"/>
      <c r="J148" s="485"/>
      <c r="K148" s="485"/>
      <c r="L148" s="485"/>
      <c r="M148" s="485"/>
      <c r="N148" s="485"/>
      <c r="O148" s="485"/>
      <c r="P148" s="485"/>
      <c r="Q148" s="485"/>
      <c r="R148" s="485"/>
      <c r="S148" s="485"/>
      <c r="T148" s="485"/>
      <c r="U148" s="485"/>
      <c r="V148" s="485"/>
      <c r="W148" s="485"/>
      <c r="X148" s="485"/>
      <c r="Y148" s="485"/>
      <c r="Z148" s="485"/>
      <c r="AA148" s="485"/>
      <c r="AB148" s="485"/>
      <c r="AC148" s="485"/>
      <c r="AD148" s="485"/>
      <c r="AE148" s="485"/>
      <c r="AF148" s="485"/>
      <c r="AG148" s="485"/>
      <c r="AH148" s="485"/>
      <c r="AI148" s="485"/>
      <c r="AJ148" s="485"/>
      <c r="AK148" s="485"/>
      <c r="AL148" s="485"/>
      <c r="AM148" s="484"/>
    </row>
    <row r="149" spans="1:39" s="337" customFormat="1" ht="20.100000000000001" customHeight="1" x14ac:dyDescent="0.25">
      <c r="A149" s="483"/>
      <c r="B149" s="485" t="s">
        <v>825</v>
      </c>
      <c r="C149" s="485"/>
      <c r="D149" s="485"/>
      <c r="E149" s="485"/>
      <c r="F149" s="485"/>
      <c r="G149" s="485"/>
      <c r="H149" s="485"/>
      <c r="I149" s="485"/>
      <c r="J149" s="485"/>
      <c r="K149" s="485"/>
      <c r="L149" s="485"/>
      <c r="M149" s="485"/>
      <c r="N149" s="485"/>
      <c r="O149" s="485"/>
      <c r="P149" s="485"/>
      <c r="Q149" s="485"/>
      <c r="R149" s="485"/>
      <c r="S149" s="485"/>
      <c r="T149" s="485"/>
      <c r="U149" s="485"/>
      <c r="V149" s="485"/>
      <c r="W149" s="485"/>
      <c r="X149" s="485"/>
      <c r="Y149" s="485"/>
      <c r="Z149" s="485"/>
      <c r="AA149" s="485"/>
      <c r="AB149" s="485"/>
      <c r="AC149" s="485"/>
      <c r="AD149" s="485"/>
      <c r="AE149" s="485"/>
      <c r="AF149" s="485"/>
      <c r="AG149" s="485"/>
      <c r="AH149" s="485"/>
      <c r="AI149" s="485"/>
      <c r="AJ149" s="485"/>
      <c r="AK149" s="485"/>
      <c r="AL149" s="485"/>
      <c r="AM149" s="484"/>
    </row>
    <row r="150" spans="1:39" s="337" customFormat="1" ht="20.100000000000001" customHeight="1" x14ac:dyDescent="0.25">
      <c r="A150" s="483"/>
      <c r="B150" s="485" t="s">
        <v>826</v>
      </c>
      <c r="C150" s="485"/>
      <c r="D150" s="485"/>
      <c r="E150" s="485"/>
      <c r="F150" s="485"/>
      <c r="G150" s="485"/>
      <c r="H150" s="485"/>
      <c r="I150" s="485"/>
      <c r="J150" s="485"/>
      <c r="K150" s="485"/>
      <c r="L150" s="485"/>
      <c r="M150" s="485"/>
      <c r="N150" s="485"/>
      <c r="O150" s="485"/>
      <c r="P150" s="485"/>
      <c r="Q150" s="485"/>
      <c r="R150" s="485"/>
      <c r="S150" s="485"/>
      <c r="T150" s="485"/>
      <c r="U150" s="485"/>
      <c r="V150" s="485"/>
      <c r="W150" s="485"/>
      <c r="X150" s="485"/>
      <c r="Y150" s="485"/>
      <c r="Z150" s="485"/>
      <c r="AA150" s="485"/>
      <c r="AB150" s="485"/>
      <c r="AC150" s="485"/>
      <c r="AD150" s="485"/>
      <c r="AE150" s="485"/>
      <c r="AF150" s="485"/>
      <c r="AG150" s="485"/>
      <c r="AH150" s="485"/>
      <c r="AI150" s="485"/>
      <c r="AJ150" s="485"/>
      <c r="AK150" s="485"/>
      <c r="AL150" s="485"/>
      <c r="AM150" s="484"/>
    </row>
    <row r="151" spans="1:39" s="337" customFormat="1" ht="20.100000000000001" customHeight="1" x14ac:dyDescent="0.25">
      <c r="A151" s="483"/>
      <c r="B151" s="485" t="s">
        <v>827</v>
      </c>
      <c r="C151" s="485"/>
      <c r="D151" s="485"/>
      <c r="E151" s="485"/>
      <c r="F151" s="485"/>
      <c r="G151" s="485"/>
      <c r="H151" s="485"/>
      <c r="I151" s="485"/>
      <c r="J151" s="485"/>
      <c r="K151" s="485"/>
      <c r="L151" s="485"/>
      <c r="M151" s="485"/>
      <c r="N151" s="485"/>
      <c r="O151" s="485"/>
      <c r="P151" s="485"/>
      <c r="Q151" s="485"/>
      <c r="R151" s="485"/>
      <c r="S151" s="485"/>
      <c r="T151" s="485"/>
      <c r="U151" s="485"/>
      <c r="V151" s="485"/>
      <c r="W151" s="485"/>
      <c r="X151" s="485"/>
      <c r="Y151" s="485"/>
      <c r="Z151" s="485"/>
      <c r="AA151" s="485"/>
      <c r="AB151" s="485"/>
      <c r="AC151" s="485"/>
      <c r="AD151" s="485"/>
      <c r="AE151" s="485"/>
      <c r="AF151" s="485"/>
      <c r="AG151" s="485"/>
      <c r="AH151" s="485"/>
      <c r="AI151" s="485"/>
      <c r="AJ151" s="485"/>
      <c r="AK151" s="485"/>
      <c r="AL151" s="485"/>
      <c r="AM151" s="484"/>
    </row>
    <row r="152" spans="1:39" s="337" customFormat="1" ht="20.100000000000001" customHeight="1" x14ac:dyDescent="0.25">
      <c r="A152" s="483"/>
      <c r="B152" s="485" t="s">
        <v>828</v>
      </c>
      <c r="C152" s="485"/>
      <c r="D152" s="485"/>
      <c r="E152" s="485"/>
      <c r="F152" s="485"/>
      <c r="G152" s="485"/>
      <c r="H152" s="485"/>
      <c r="I152" s="485"/>
      <c r="J152" s="485"/>
      <c r="K152" s="485"/>
      <c r="L152" s="485"/>
      <c r="M152" s="485"/>
      <c r="N152" s="485"/>
      <c r="O152" s="485"/>
      <c r="P152" s="485"/>
      <c r="Q152" s="485"/>
      <c r="R152" s="485"/>
      <c r="S152" s="485"/>
      <c r="T152" s="485"/>
      <c r="U152" s="485"/>
      <c r="V152" s="485"/>
      <c r="W152" s="485"/>
      <c r="X152" s="485"/>
      <c r="Y152" s="485"/>
      <c r="Z152" s="485"/>
      <c r="AA152" s="485"/>
      <c r="AB152" s="485"/>
      <c r="AC152" s="485"/>
      <c r="AD152" s="485"/>
      <c r="AE152" s="485"/>
      <c r="AF152" s="485"/>
      <c r="AG152" s="485"/>
      <c r="AH152" s="485"/>
      <c r="AI152" s="485"/>
      <c r="AJ152" s="485"/>
      <c r="AK152" s="485"/>
      <c r="AL152" s="485"/>
      <c r="AM152" s="484"/>
    </row>
    <row r="153" spans="1:39" s="337" customFormat="1" ht="5.0999999999999996" customHeight="1" x14ac:dyDescent="0.25">
      <c r="A153" s="483"/>
      <c r="AM153" s="484"/>
    </row>
    <row r="154" spans="1:39" s="337" customFormat="1" ht="20.100000000000001" customHeight="1" x14ac:dyDescent="0.25">
      <c r="A154" s="483"/>
      <c r="B154" s="531" t="s">
        <v>833</v>
      </c>
      <c r="C154" s="531"/>
      <c r="D154" s="531"/>
      <c r="E154" s="531"/>
      <c r="F154" s="531"/>
      <c r="G154" s="532"/>
      <c r="H154" s="532"/>
      <c r="I154" s="532"/>
      <c r="J154" s="532"/>
      <c r="K154" s="532"/>
      <c r="L154" s="532"/>
      <c r="M154" s="532"/>
      <c r="N154" s="532"/>
      <c r="O154" s="532"/>
      <c r="P154" s="532"/>
      <c r="Q154" s="532"/>
      <c r="R154" s="532"/>
      <c r="S154" s="532"/>
      <c r="T154" s="532"/>
      <c r="U154" s="532"/>
      <c r="V154" s="532"/>
      <c r="W154" s="532"/>
      <c r="X154" s="532"/>
      <c r="Y154" s="532"/>
      <c r="Z154" s="532"/>
      <c r="AA154" s="532"/>
      <c r="AB154" s="532"/>
      <c r="AC154" s="532"/>
      <c r="AD154" s="532"/>
      <c r="AE154" s="532"/>
      <c r="AF154" s="532"/>
      <c r="AG154" s="532"/>
      <c r="AH154" s="532"/>
      <c r="AI154" s="532"/>
      <c r="AJ154" s="532"/>
      <c r="AK154" s="532"/>
      <c r="AL154" s="532"/>
      <c r="AM154" s="484"/>
    </row>
    <row r="155" spans="1:39" s="337" customFormat="1" ht="20.100000000000001" customHeight="1" x14ac:dyDescent="0.25">
      <c r="A155" s="483"/>
      <c r="G155" s="532"/>
      <c r="H155" s="532"/>
      <c r="I155" s="532"/>
      <c r="J155" s="532"/>
      <c r="K155" s="532"/>
      <c r="L155" s="532"/>
      <c r="M155" s="532"/>
      <c r="N155" s="532"/>
      <c r="O155" s="532"/>
      <c r="P155" s="532"/>
      <c r="Q155" s="532"/>
      <c r="R155" s="532"/>
      <c r="S155" s="532"/>
      <c r="T155" s="532"/>
      <c r="U155" s="532"/>
      <c r="V155" s="532"/>
      <c r="W155" s="532"/>
      <c r="X155" s="532"/>
      <c r="Y155" s="532"/>
      <c r="Z155" s="532"/>
      <c r="AA155" s="532"/>
      <c r="AB155" s="532"/>
      <c r="AC155" s="532"/>
      <c r="AD155" s="532"/>
      <c r="AE155" s="532"/>
      <c r="AF155" s="532"/>
      <c r="AG155" s="532"/>
      <c r="AH155" s="532"/>
      <c r="AI155" s="532"/>
      <c r="AJ155" s="532"/>
      <c r="AK155" s="532"/>
      <c r="AL155" s="532"/>
      <c r="AM155" s="484"/>
    </row>
    <row r="156" spans="1:39" s="337" customFormat="1" ht="20.100000000000001" customHeight="1" x14ac:dyDescent="0.25">
      <c r="A156" s="483"/>
      <c r="G156" s="532"/>
      <c r="H156" s="532"/>
      <c r="I156" s="532"/>
      <c r="J156" s="532"/>
      <c r="K156" s="532"/>
      <c r="L156" s="532"/>
      <c r="M156" s="532"/>
      <c r="N156" s="532"/>
      <c r="O156" s="532"/>
      <c r="P156" s="532"/>
      <c r="Q156" s="532"/>
      <c r="R156" s="532"/>
      <c r="S156" s="532"/>
      <c r="T156" s="532"/>
      <c r="U156" s="532"/>
      <c r="V156" s="532"/>
      <c r="W156" s="532"/>
      <c r="X156" s="532"/>
      <c r="Y156" s="532"/>
      <c r="Z156" s="532"/>
      <c r="AA156" s="532"/>
      <c r="AB156" s="532"/>
      <c r="AC156" s="532"/>
      <c r="AD156" s="532"/>
      <c r="AE156" s="532"/>
      <c r="AF156" s="532"/>
      <c r="AG156" s="532"/>
      <c r="AH156" s="532"/>
      <c r="AI156" s="532"/>
      <c r="AJ156" s="532"/>
      <c r="AK156" s="532"/>
      <c r="AL156" s="532"/>
      <c r="AM156" s="484"/>
    </row>
    <row r="157" spans="1:39" s="337" customFormat="1" ht="20.100000000000001" customHeight="1" x14ac:dyDescent="0.25">
      <c r="A157" s="483"/>
      <c r="G157" s="532"/>
      <c r="H157" s="532"/>
      <c r="I157" s="532"/>
      <c r="J157" s="532"/>
      <c r="K157" s="532"/>
      <c r="L157" s="532"/>
      <c r="M157" s="532"/>
      <c r="N157" s="532"/>
      <c r="O157" s="532"/>
      <c r="P157" s="532"/>
      <c r="Q157" s="532"/>
      <c r="R157" s="532"/>
      <c r="S157" s="532"/>
      <c r="T157" s="532"/>
      <c r="U157" s="532"/>
      <c r="V157" s="532"/>
      <c r="W157" s="532"/>
      <c r="X157" s="532"/>
      <c r="Y157" s="532"/>
      <c r="Z157" s="532"/>
      <c r="AA157" s="532"/>
      <c r="AB157" s="532"/>
      <c r="AC157" s="532"/>
      <c r="AD157" s="532"/>
      <c r="AE157" s="532"/>
      <c r="AF157" s="532"/>
      <c r="AG157" s="532"/>
      <c r="AH157" s="532"/>
      <c r="AI157" s="532"/>
      <c r="AJ157" s="532"/>
      <c r="AK157" s="532"/>
      <c r="AL157" s="532"/>
      <c r="AM157" s="484"/>
    </row>
    <row r="158" spans="1:39" s="337" customFormat="1" ht="20.100000000000001" customHeight="1" x14ac:dyDescent="0.25">
      <c r="A158" s="483"/>
      <c r="G158" s="532"/>
      <c r="H158" s="532"/>
      <c r="I158" s="532"/>
      <c r="J158" s="532"/>
      <c r="K158" s="532"/>
      <c r="L158" s="532"/>
      <c r="M158" s="532"/>
      <c r="N158" s="532"/>
      <c r="O158" s="532"/>
      <c r="P158" s="532"/>
      <c r="Q158" s="532"/>
      <c r="R158" s="532"/>
      <c r="S158" s="532"/>
      <c r="T158" s="532"/>
      <c r="U158" s="532"/>
      <c r="V158" s="532"/>
      <c r="W158" s="532"/>
      <c r="X158" s="532"/>
      <c r="Y158" s="532"/>
      <c r="Z158" s="532"/>
      <c r="AA158" s="532"/>
      <c r="AB158" s="532"/>
      <c r="AC158" s="532"/>
      <c r="AD158" s="532"/>
      <c r="AE158" s="532"/>
      <c r="AF158" s="532"/>
      <c r="AG158" s="532"/>
      <c r="AH158" s="532"/>
      <c r="AI158" s="532"/>
      <c r="AJ158" s="532"/>
      <c r="AK158" s="532"/>
      <c r="AL158" s="532"/>
      <c r="AM158" s="484"/>
    </row>
    <row r="159" spans="1:39" s="337" customFormat="1" ht="5.0999999999999996" customHeight="1" x14ac:dyDescent="0.25">
      <c r="A159" s="483"/>
      <c r="AM159" s="484"/>
    </row>
    <row r="160" spans="1:39" s="337" customFormat="1" ht="20.100000000000001" customHeight="1" x14ac:dyDescent="0.25">
      <c r="A160" s="490" t="s">
        <v>506</v>
      </c>
      <c r="B160" s="359"/>
      <c r="C160" s="359"/>
      <c r="D160" s="359"/>
      <c r="E160" s="359"/>
      <c r="F160" s="359"/>
      <c r="G160" s="359"/>
      <c r="H160" s="359"/>
      <c r="I160" s="359"/>
      <c r="J160" s="359"/>
      <c r="K160" s="359"/>
      <c r="L160" s="359"/>
      <c r="M160" s="359"/>
      <c r="N160" s="359"/>
      <c r="O160" s="359"/>
      <c r="P160" s="359"/>
      <c r="Q160" s="359"/>
      <c r="R160" s="359"/>
      <c r="S160" s="359"/>
      <c r="T160" s="359"/>
      <c r="U160" s="359"/>
      <c r="V160" s="359"/>
      <c r="W160" s="359"/>
      <c r="X160" s="359"/>
      <c r="Y160" s="359"/>
      <c r="Z160" s="359"/>
      <c r="AA160" s="359"/>
      <c r="AB160" s="359"/>
      <c r="AC160" s="359"/>
      <c r="AD160" s="359"/>
      <c r="AE160" s="359"/>
      <c r="AF160" s="359"/>
      <c r="AG160" s="359"/>
      <c r="AH160" s="359"/>
      <c r="AI160" s="359"/>
      <c r="AJ160" s="359"/>
      <c r="AK160" s="359"/>
      <c r="AL160" s="359"/>
      <c r="AM160" s="491"/>
    </row>
    <row r="161" spans="1:39" s="337" customFormat="1" ht="5.0999999999999996" customHeight="1" x14ac:dyDescent="0.25">
      <c r="A161" s="483"/>
      <c r="AM161" s="484"/>
    </row>
    <row r="162" spans="1:39" s="337" customFormat="1" ht="20.100000000000001" customHeight="1" x14ac:dyDescent="0.25">
      <c r="A162" s="483"/>
      <c r="B162" s="365" t="s">
        <v>507</v>
      </c>
      <c r="C162" s="365"/>
      <c r="D162" s="365"/>
      <c r="E162" s="365"/>
      <c r="F162" s="365"/>
      <c r="G162" s="365"/>
      <c r="H162" s="365"/>
      <c r="I162" s="365"/>
      <c r="J162" s="365"/>
      <c r="K162" s="365"/>
      <c r="L162" s="365"/>
      <c r="M162" s="365"/>
      <c r="N162" s="365"/>
      <c r="O162" s="365"/>
      <c r="P162" s="365"/>
      <c r="Q162" s="365"/>
      <c r="R162" s="365"/>
      <c r="S162" s="365"/>
      <c r="T162" s="365"/>
      <c r="U162" s="365"/>
      <c r="V162" s="365"/>
      <c r="W162" s="358"/>
      <c r="X162" s="505"/>
      <c r="Y162" s="492" t="s">
        <v>437</v>
      </c>
      <c r="Z162" s="358"/>
      <c r="AA162" s="358"/>
      <c r="AB162" s="358"/>
      <c r="AC162" s="358"/>
      <c r="AD162" s="505"/>
      <c r="AE162" s="492" t="s">
        <v>438</v>
      </c>
      <c r="AM162" s="484"/>
    </row>
    <row r="163" spans="1:39" s="337" customFormat="1" ht="5.0999999999999996" customHeight="1" x14ac:dyDescent="0.25">
      <c r="A163" s="483"/>
      <c r="B163" s="358"/>
      <c r="C163" s="358"/>
      <c r="D163" s="358"/>
      <c r="E163" s="358"/>
      <c r="F163" s="358"/>
      <c r="G163" s="358"/>
      <c r="H163" s="358"/>
      <c r="I163" s="358"/>
      <c r="J163" s="358"/>
      <c r="K163" s="358"/>
      <c r="L163" s="358"/>
      <c r="M163" s="358"/>
      <c r="N163" s="358"/>
      <c r="O163" s="358"/>
      <c r="P163" s="358"/>
      <c r="Q163" s="358"/>
      <c r="R163" s="358"/>
      <c r="S163" s="358"/>
      <c r="T163" s="358"/>
      <c r="U163" s="358"/>
      <c r="V163" s="358"/>
      <c r="W163" s="358"/>
      <c r="X163" s="358"/>
      <c r="Y163" s="358"/>
      <c r="Z163" s="358"/>
      <c r="AA163" s="358"/>
      <c r="AB163" s="358"/>
      <c r="AD163" s="358"/>
      <c r="AE163" s="358"/>
      <c r="AM163" s="484"/>
    </row>
    <row r="164" spans="1:39" s="337" customFormat="1" ht="20.100000000000001" customHeight="1" x14ac:dyDescent="0.25">
      <c r="A164" s="483"/>
      <c r="B164" s="365" t="s">
        <v>508</v>
      </c>
      <c r="C164" s="365"/>
      <c r="D164" s="365"/>
      <c r="E164" s="365"/>
      <c r="F164" s="365"/>
      <c r="G164" s="365"/>
      <c r="H164" s="365"/>
      <c r="I164" s="365"/>
      <c r="J164" s="365"/>
      <c r="K164" s="365"/>
      <c r="L164" s="365"/>
      <c r="M164" s="365"/>
      <c r="N164" s="365"/>
      <c r="O164" s="365"/>
      <c r="P164" s="365"/>
      <c r="Q164" s="365"/>
      <c r="R164" s="365"/>
      <c r="S164" s="365"/>
      <c r="T164" s="365"/>
      <c r="U164" s="365"/>
      <c r="V164" s="365"/>
      <c r="W164" s="492"/>
      <c r="X164" s="505"/>
      <c r="Y164" s="492" t="s">
        <v>437</v>
      </c>
      <c r="Z164" s="492"/>
      <c r="AA164" s="492"/>
      <c r="AB164" s="492"/>
      <c r="AD164" s="505"/>
      <c r="AE164" s="492" t="s">
        <v>438</v>
      </c>
      <c r="AM164" s="484"/>
    </row>
    <row r="165" spans="1:39" s="337" customFormat="1" ht="5.0999999999999996" customHeight="1" x14ac:dyDescent="0.25">
      <c r="A165" s="483"/>
      <c r="B165" s="492"/>
      <c r="C165" s="492"/>
      <c r="D165" s="492"/>
      <c r="E165" s="492"/>
      <c r="F165" s="492"/>
      <c r="G165" s="358"/>
      <c r="H165" s="358"/>
      <c r="I165" s="358"/>
      <c r="J165" s="358"/>
      <c r="K165" s="358"/>
      <c r="L165" s="358"/>
      <c r="M165" s="358"/>
      <c r="N165" s="358"/>
      <c r="O165" s="358"/>
      <c r="P165" s="358"/>
      <c r="Q165" s="358"/>
      <c r="R165" s="358"/>
      <c r="S165" s="358"/>
      <c r="T165" s="358"/>
      <c r="U165" s="358"/>
      <c r="V165" s="358"/>
      <c r="W165" s="358"/>
      <c r="X165" s="358"/>
      <c r="Y165" s="358"/>
      <c r="Z165" s="358"/>
      <c r="AA165" s="358"/>
      <c r="AB165" s="358"/>
      <c r="AD165" s="358"/>
      <c r="AE165" s="358"/>
      <c r="AM165" s="484"/>
    </row>
    <row r="166" spans="1:39" s="337" customFormat="1" ht="20.100000000000001" customHeight="1" x14ac:dyDescent="0.25">
      <c r="A166" s="483"/>
      <c r="B166" s="365" t="s">
        <v>509</v>
      </c>
      <c r="C166" s="365"/>
      <c r="D166" s="365"/>
      <c r="E166" s="365"/>
      <c r="F166" s="365"/>
      <c r="G166" s="365"/>
      <c r="H166" s="365"/>
      <c r="I166" s="365"/>
      <c r="J166" s="365"/>
      <c r="K166" s="365"/>
      <c r="L166" s="365"/>
      <c r="M166" s="365"/>
      <c r="N166" s="365"/>
      <c r="O166" s="365"/>
      <c r="P166" s="365"/>
      <c r="Q166" s="365"/>
      <c r="R166" s="365"/>
      <c r="S166" s="365"/>
      <c r="T166" s="365"/>
      <c r="U166" s="365"/>
      <c r="V166" s="365"/>
      <c r="W166" s="492"/>
      <c r="X166" s="505"/>
      <c r="Y166" s="492" t="s">
        <v>437</v>
      </c>
      <c r="Z166" s="492"/>
      <c r="AA166" s="492"/>
      <c r="AB166" s="492"/>
      <c r="AD166" s="505"/>
      <c r="AE166" s="492" t="s">
        <v>438</v>
      </c>
      <c r="AM166" s="484"/>
    </row>
    <row r="167" spans="1:39" s="337" customFormat="1" ht="5.0999999999999996" customHeight="1" x14ac:dyDescent="0.25">
      <c r="A167" s="483"/>
      <c r="B167" s="492"/>
      <c r="C167" s="492"/>
      <c r="D167" s="492"/>
      <c r="E167" s="492"/>
      <c r="F167" s="492"/>
      <c r="G167" s="358"/>
      <c r="H167" s="358"/>
      <c r="I167" s="358"/>
      <c r="J167" s="358"/>
      <c r="K167" s="358"/>
      <c r="L167" s="358"/>
      <c r="M167" s="358"/>
      <c r="N167" s="358"/>
      <c r="O167" s="358"/>
      <c r="P167" s="358"/>
      <c r="Q167" s="358"/>
      <c r="R167" s="358"/>
      <c r="S167" s="358"/>
      <c r="T167" s="358"/>
      <c r="U167" s="358"/>
      <c r="V167" s="358"/>
      <c r="W167" s="358"/>
      <c r="X167" s="358"/>
      <c r="Y167" s="358"/>
      <c r="Z167" s="358"/>
      <c r="AA167" s="358"/>
      <c r="AB167" s="358"/>
      <c r="AD167" s="358"/>
      <c r="AE167" s="358"/>
      <c r="AM167" s="484"/>
    </row>
    <row r="168" spans="1:39" s="337" customFormat="1" ht="20.100000000000001" customHeight="1" x14ac:dyDescent="0.25">
      <c r="A168" s="483"/>
      <c r="B168" s="365" t="s">
        <v>510</v>
      </c>
      <c r="C168" s="365"/>
      <c r="D168" s="365"/>
      <c r="E168" s="365"/>
      <c r="F168" s="365"/>
      <c r="G168" s="365"/>
      <c r="H168" s="365"/>
      <c r="I168" s="365"/>
      <c r="J168" s="365"/>
      <c r="K168" s="365"/>
      <c r="L168" s="365"/>
      <c r="M168" s="365"/>
      <c r="N168" s="365"/>
      <c r="O168" s="365"/>
      <c r="P168" s="365"/>
      <c r="Q168" s="365"/>
      <c r="R168" s="365"/>
      <c r="S168" s="365"/>
      <c r="T168" s="365"/>
      <c r="U168" s="365"/>
      <c r="V168" s="365"/>
      <c r="W168" s="492"/>
      <c r="X168" s="505"/>
      <c r="Y168" s="492" t="s">
        <v>437</v>
      </c>
      <c r="Z168" s="492"/>
      <c r="AA168" s="492"/>
      <c r="AB168" s="492"/>
      <c r="AD168" s="505"/>
      <c r="AE168" s="492" t="s">
        <v>438</v>
      </c>
      <c r="AM168" s="484"/>
    </row>
    <row r="169" spans="1:39" s="337" customFormat="1" ht="5.0999999999999996" customHeight="1" x14ac:dyDescent="0.25">
      <c r="A169" s="483"/>
      <c r="B169" s="492"/>
      <c r="C169" s="492"/>
      <c r="D169" s="492"/>
      <c r="E169" s="492"/>
      <c r="F169" s="492"/>
      <c r="G169" s="358"/>
      <c r="H169" s="358"/>
      <c r="I169" s="358"/>
      <c r="J169" s="358"/>
      <c r="K169" s="358"/>
      <c r="L169" s="358"/>
      <c r="M169" s="358"/>
      <c r="N169" s="358"/>
      <c r="O169" s="358"/>
      <c r="P169" s="358"/>
      <c r="Q169" s="358"/>
      <c r="R169" s="358"/>
      <c r="S169" s="358"/>
      <c r="T169" s="358"/>
      <c r="U169" s="358"/>
      <c r="V169" s="358"/>
      <c r="W169" s="358"/>
      <c r="X169" s="358"/>
      <c r="Y169" s="358"/>
      <c r="Z169" s="358"/>
      <c r="AA169" s="358"/>
      <c r="AB169" s="358"/>
      <c r="AD169" s="358"/>
      <c r="AE169" s="358"/>
      <c r="AM169" s="484"/>
    </row>
    <row r="170" spans="1:39" s="337" customFormat="1" ht="20.100000000000001" customHeight="1" x14ac:dyDescent="0.25">
      <c r="A170" s="483"/>
      <c r="B170" s="365" t="s">
        <v>511</v>
      </c>
      <c r="C170" s="365"/>
      <c r="D170" s="365"/>
      <c r="E170" s="365"/>
      <c r="F170" s="365"/>
      <c r="G170" s="365"/>
      <c r="H170" s="365"/>
      <c r="I170" s="365"/>
      <c r="J170" s="365"/>
      <c r="K170" s="365"/>
      <c r="L170" s="365"/>
      <c r="M170" s="365"/>
      <c r="N170" s="365"/>
      <c r="O170" s="365"/>
      <c r="P170" s="365"/>
      <c r="Q170" s="365"/>
      <c r="R170" s="365"/>
      <c r="S170" s="365"/>
      <c r="T170" s="365"/>
      <c r="U170" s="365"/>
      <c r="V170" s="365"/>
      <c r="W170" s="358"/>
      <c r="X170" s="505"/>
      <c r="Y170" s="492" t="s">
        <v>437</v>
      </c>
      <c r="Z170" s="358"/>
      <c r="AA170" s="358"/>
      <c r="AB170" s="358"/>
      <c r="AC170" s="358"/>
      <c r="AD170" s="505"/>
      <c r="AE170" s="492" t="s">
        <v>438</v>
      </c>
      <c r="AM170" s="484"/>
    </row>
    <row r="171" spans="1:39" s="337" customFormat="1" ht="5.0999999999999996" customHeight="1" x14ac:dyDescent="0.25">
      <c r="A171" s="483"/>
      <c r="AM171" s="484"/>
    </row>
    <row r="172" spans="1:39" s="337" customFormat="1" ht="20.100000000000001" customHeight="1" x14ac:dyDescent="0.25">
      <c r="A172" s="483"/>
      <c r="B172" s="361" t="s">
        <v>512</v>
      </c>
      <c r="C172" s="361"/>
      <c r="D172" s="361"/>
      <c r="E172" s="361"/>
      <c r="F172" s="361"/>
      <c r="G172" s="361"/>
      <c r="H172" s="361"/>
      <c r="I172" s="361"/>
      <c r="J172" s="361"/>
      <c r="K172" s="361"/>
      <c r="L172" s="361"/>
      <c r="M172" s="361"/>
      <c r="N172" s="361"/>
      <c r="O172" s="361"/>
      <c r="P172" s="361"/>
      <c r="Q172" s="361"/>
      <c r="R172" s="361"/>
      <c r="S172" s="361"/>
      <c r="T172" s="361"/>
      <c r="U172" s="361"/>
      <c r="V172" s="361"/>
      <c r="W172" s="361"/>
      <c r="X172" s="361"/>
      <c r="Y172" s="361"/>
      <c r="Z172" s="361"/>
      <c r="AA172" s="361"/>
      <c r="AB172" s="361"/>
      <c r="AC172" s="361"/>
      <c r="AD172" s="361"/>
      <c r="AE172" s="361"/>
      <c r="AF172" s="361"/>
      <c r="AG172" s="361"/>
      <c r="AH172" s="361"/>
      <c r="AI172" s="361"/>
      <c r="AJ172" s="361"/>
      <c r="AK172" s="361"/>
      <c r="AL172" s="361"/>
      <c r="AM172" s="484"/>
    </row>
    <row r="173" spans="1:39" s="337" customFormat="1" ht="5.0999999999999996" customHeight="1" x14ac:dyDescent="0.25">
      <c r="A173" s="521"/>
      <c r="B173" s="351"/>
      <c r="C173" s="351"/>
      <c r="D173" s="351"/>
      <c r="E173" s="351"/>
      <c r="F173" s="351"/>
      <c r="G173" s="351"/>
      <c r="H173" s="351"/>
      <c r="I173" s="351"/>
      <c r="J173" s="351"/>
      <c r="K173" s="351"/>
      <c r="L173" s="351"/>
      <c r="M173" s="351"/>
      <c r="N173" s="351"/>
      <c r="O173" s="351"/>
      <c r="P173" s="351"/>
      <c r="Q173" s="351"/>
      <c r="R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522"/>
    </row>
    <row r="174" spans="1:39" s="337" customFormat="1" ht="5.0999999999999996" customHeight="1" x14ac:dyDescent="0.25"/>
    <row r="175" spans="1:39" s="337" customFormat="1" ht="20.100000000000001" customHeight="1" x14ac:dyDescent="0.25">
      <c r="A175" s="485" t="s">
        <v>513</v>
      </c>
      <c r="B175" s="485"/>
      <c r="C175" s="485"/>
      <c r="D175" s="485"/>
      <c r="E175" s="485"/>
      <c r="F175" s="485"/>
      <c r="G175" s="485"/>
      <c r="H175" s="485"/>
      <c r="I175" s="485"/>
      <c r="J175" s="485"/>
      <c r="K175" s="485"/>
      <c r="L175" s="523"/>
      <c r="M175" s="524"/>
      <c r="N175" s="524"/>
      <c r="O175" s="524"/>
      <c r="P175" s="524"/>
      <c r="Q175" s="524"/>
      <c r="R175" s="524"/>
      <c r="S175" s="524"/>
      <c r="T175" s="524"/>
      <c r="U175" s="524"/>
      <c r="V175" s="524"/>
      <c r="W175" s="524"/>
      <c r="X175" s="524"/>
      <c r="Y175" s="524"/>
      <c r="Z175" s="524"/>
      <c r="AA175" s="524"/>
      <c r="AB175" s="524"/>
      <c r="AC175" s="524"/>
      <c r="AD175" s="524"/>
      <c r="AE175" s="524"/>
      <c r="AF175" s="524"/>
      <c r="AG175" s="524"/>
      <c r="AH175" s="524"/>
      <c r="AI175" s="524"/>
      <c r="AJ175" s="524"/>
      <c r="AK175" s="524"/>
      <c r="AL175" s="524"/>
      <c r="AM175" s="525"/>
    </row>
    <row r="176" spans="1:39" s="337" customFormat="1" ht="5.0999999999999996" customHeight="1" x14ac:dyDescent="0.25"/>
    <row r="177" spans="1:39" s="337" customFormat="1" ht="20.100000000000001" customHeight="1" x14ac:dyDescent="0.25">
      <c r="A177" s="518" t="s">
        <v>835</v>
      </c>
      <c r="B177" s="519"/>
      <c r="C177" s="519"/>
      <c r="D177" s="519"/>
      <c r="E177" s="519"/>
      <c r="F177" s="519"/>
      <c r="G177" s="519"/>
      <c r="H177" s="519"/>
      <c r="I177" s="519"/>
      <c r="J177" s="519"/>
      <c r="K177" s="519"/>
      <c r="L177" s="519"/>
      <c r="M177" s="519"/>
      <c r="N177" s="519"/>
      <c r="O177" s="519"/>
      <c r="P177" s="519"/>
      <c r="Q177" s="519"/>
      <c r="R177" s="519"/>
      <c r="S177" s="519"/>
      <c r="T177" s="519"/>
      <c r="U177" s="519"/>
      <c r="V177" s="519"/>
      <c r="W177" s="519"/>
      <c r="X177" s="519"/>
      <c r="Y177" s="519"/>
      <c r="Z177" s="519"/>
      <c r="AA177" s="519"/>
      <c r="AB177" s="519"/>
      <c r="AC177" s="519"/>
      <c r="AD177" s="519"/>
      <c r="AE177" s="519"/>
      <c r="AF177" s="519"/>
      <c r="AG177" s="519"/>
      <c r="AH177" s="519"/>
      <c r="AI177" s="519"/>
      <c r="AJ177" s="519"/>
      <c r="AK177" s="519"/>
      <c r="AL177" s="519"/>
      <c r="AM177" s="520"/>
    </row>
  </sheetData>
  <sheetProtection algorithmName="SHA-512" hashValue="9iJZBnyDOEE49mfPyfOdPwzVOGZhka6sZcGvBmMA/DGAEiF+1T6hPiZyKkhRh5lGA8j+qpT9y29mOsHUAGN3mQ==" saltValue="kjZdIVRvJv1LRddrg2f5GA==" spinCount="100000" sheet="1" objects="1" scenarios="1"/>
  <mergeCells count="149">
    <mergeCell ref="A1:AF1"/>
    <mergeCell ref="AG1:AM1"/>
    <mergeCell ref="A5:AM5"/>
    <mergeCell ref="A6:AM6"/>
    <mergeCell ref="A8:AM8"/>
    <mergeCell ref="A11:AM11"/>
    <mergeCell ref="B16:K16"/>
    <mergeCell ref="L16:AL16"/>
    <mergeCell ref="B17:K17"/>
    <mergeCell ref="L17:AL17"/>
    <mergeCell ref="B18:K18"/>
    <mergeCell ref="L18:AL18"/>
    <mergeCell ref="B13:K13"/>
    <mergeCell ref="L13:AL13"/>
    <mergeCell ref="B14:K14"/>
    <mergeCell ref="L14:AL14"/>
    <mergeCell ref="B15:K15"/>
    <mergeCell ref="L15:AL15"/>
    <mergeCell ref="A23:AM23"/>
    <mergeCell ref="B25:K25"/>
    <mergeCell ref="L25:AL25"/>
    <mergeCell ref="B26:K26"/>
    <mergeCell ref="L26:AL26"/>
    <mergeCell ref="B27:K27"/>
    <mergeCell ref="L27:AL27"/>
    <mergeCell ref="B19:K19"/>
    <mergeCell ref="L19:AL19"/>
    <mergeCell ref="B20:K20"/>
    <mergeCell ref="L20:AL20"/>
    <mergeCell ref="B21:K21"/>
    <mergeCell ref="L21:AL21"/>
    <mergeCell ref="A55:AM55"/>
    <mergeCell ref="B57:J57"/>
    <mergeCell ref="K57:O57"/>
    <mergeCell ref="Q57:W57"/>
    <mergeCell ref="X57:AA57"/>
    <mergeCell ref="AD57:AG57"/>
    <mergeCell ref="AH57:AL57"/>
    <mergeCell ref="A29:AM29"/>
    <mergeCell ref="B31:J31"/>
    <mergeCell ref="L31:AL31"/>
    <mergeCell ref="B41:J41"/>
    <mergeCell ref="A43:AM43"/>
    <mergeCell ref="A49:AM49"/>
    <mergeCell ref="A71:AM71"/>
    <mergeCell ref="B73:J73"/>
    <mergeCell ref="B75:J75"/>
    <mergeCell ref="A79:AM79"/>
    <mergeCell ref="B81:J81"/>
    <mergeCell ref="B83:J83"/>
    <mergeCell ref="B59:J59"/>
    <mergeCell ref="B61:J61"/>
    <mergeCell ref="B63:J63"/>
    <mergeCell ref="B65:J65"/>
    <mergeCell ref="B67:J67"/>
    <mergeCell ref="B69:J69"/>
    <mergeCell ref="L100:P100"/>
    <mergeCell ref="A86:AM86"/>
    <mergeCell ref="A92:AM92"/>
    <mergeCell ref="B94:P94"/>
    <mergeCell ref="R94:AH94"/>
    <mergeCell ref="B96:J96"/>
    <mergeCell ref="L96:P96"/>
    <mergeCell ref="R96:AB96"/>
    <mergeCell ref="AD96:AH96"/>
    <mergeCell ref="B172:AL172"/>
    <mergeCell ref="A175:K175"/>
    <mergeCell ref="L175:AM175"/>
    <mergeCell ref="A177:AM177"/>
    <mergeCell ref="A10:AM10"/>
    <mergeCell ref="A126:AM126"/>
    <mergeCell ref="A127:AM127"/>
    <mergeCell ref="A160:AM160"/>
    <mergeCell ref="B162:V162"/>
    <mergeCell ref="B164:V164"/>
    <mergeCell ref="B166:V166"/>
    <mergeCell ref="B168:V168"/>
    <mergeCell ref="B170:V170"/>
    <mergeCell ref="A102:AM102"/>
    <mergeCell ref="B104:J104"/>
    <mergeCell ref="M112:N112"/>
    <mergeCell ref="O112:AH112"/>
    <mergeCell ref="A114:AM114"/>
    <mergeCell ref="A120:AM120"/>
    <mergeCell ref="B98:J98"/>
    <mergeCell ref="L98:P98"/>
    <mergeCell ref="R98:AB98"/>
    <mergeCell ref="AD98:AH98"/>
    <mergeCell ref="B100:J100"/>
    <mergeCell ref="B135:J135"/>
    <mergeCell ref="M135:U135"/>
    <mergeCell ref="X135:AF135"/>
    <mergeCell ref="B136:J136"/>
    <mergeCell ref="M136:U136"/>
    <mergeCell ref="X136:AF136"/>
    <mergeCell ref="X139:AF139"/>
    <mergeCell ref="B129:J129"/>
    <mergeCell ref="X138:AF138"/>
    <mergeCell ref="M129:U129"/>
    <mergeCell ref="B132:J132"/>
    <mergeCell ref="M132:U132"/>
    <mergeCell ref="X132:AF132"/>
    <mergeCell ref="M130:U130"/>
    <mergeCell ref="X130:AF130"/>
    <mergeCell ref="X129:AF129"/>
    <mergeCell ref="B133:J133"/>
    <mergeCell ref="M133:U133"/>
    <mergeCell ref="X133:AF133"/>
    <mergeCell ref="B130:J130"/>
    <mergeCell ref="AE150:AL150"/>
    <mergeCell ref="B148:F148"/>
    <mergeCell ref="G148:N148"/>
    <mergeCell ref="O148:V148"/>
    <mergeCell ref="W148:AD148"/>
    <mergeCell ref="AE148:AL148"/>
    <mergeCell ref="A144:AM144"/>
    <mergeCell ref="B147:F147"/>
    <mergeCell ref="G147:N147"/>
    <mergeCell ref="O147:V147"/>
    <mergeCell ref="W147:AD147"/>
    <mergeCell ref="AE147:AL147"/>
    <mergeCell ref="G146:N146"/>
    <mergeCell ref="O146:V146"/>
    <mergeCell ref="W146:AD146"/>
    <mergeCell ref="AE146:AL146"/>
    <mergeCell ref="B141:J141"/>
    <mergeCell ref="B142:J142"/>
    <mergeCell ref="B146:F146"/>
    <mergeCell ref="B154:F154"/>
    <mergeCell ref="G154:AL158"/>
    <mergeCell ref="B151:F151"/>
    <mergeCell ref="G151:N151"/>
    <mergeCell ref="O151:V151"/>
    <mergeCell ref="W151:AD151"/>
    <mergeCell ref="AE151:AL151"/>
    <mergeCell ref="B152:F152"/>
    <mergeCell ref="G152:N152"/>
    <mergeCell ref="O152:V152"/>
    <mergeCell ref="W152:AD152"/>
    <mergeCell ref="AE152:AL152"/>
    <mergeCell ref="B149:F149"/>
    <mergeCell ref="G149:N149"/>
    <mergeCell ref="O149:V149"/>
    <mergeCell ref="W149:AD149"/>
    <mergeCell ref="AE149:AL149"/>
    <mergeCell ref="B150:F150"/>
    <mergeCell ref="G150:N150"/>
    <mergeCell ref="O150:V150"/>
    <mergeCell ref="W150:AD150"/>
  </mergeCells>
  <conditionalFormatting sqref="G167:AB167 AD167:AE167">
    <cfRule type="expression" dxfId="3" priority="2" stopIfTrue="1">
      <formula>IF(AND(#REF!="",#REF!="SIM"),TRUE,FALSE)</formula>
    </cfRule>
  </conditionalFormatting>
  <conditionalFormatting sqref="X163:Y163 AD163:AE163 G165:AB165 AD165:AE165 G169:AB169 AD169:AE169">
    <cfRule type="expression" dxfId="2" priority="1" stopIfTrue="1">
      <formula>IF(AND(#REF!="",#REF!="NÃO"),TRUE,FALSE)</formula>
    </cfRule>
  </conditionalFormatting>
  <dataValidations disablePrompts="1" count="2">
    <dataValidation type="date" allowBlank="1" showInputMessage="1" showErrorMessage="1" errorTitle="ATENÇÃO" error="Este campo aceita somente datas no formato DD/MM/AAAA._x000a_Não são aceitas datas futuras e datas anteriores a 180 dias." sqref="J44 J50" xr:uid="{6F6F4661-BE5B-45A1-9268-D3E7C2021472}">
      <formula1>TODAY()-180</formula1>
      <formula2>TODAY()+7</formula2>
    </dataValidation>
    <dataValidation type="whole" operator="greaterThanOrEqual" allowBlank="1" showInputMessage="1" showErrorMessage="1" errorTitle="ATENÇÃO" error="Campo aceita somente números." sqref="AD104 AD106 AD108 AC111" xr:uid="{2D1BDB66-AE0E-4648-95AC-AE3A0458D3A1}">
      <formula1>0</formula1>
    </dataValidation>
  </dataValidations>
  <hyperlinks>
    <hyperlink ref="AO1" location="MENU!B26" display="MENU" xr:uid="{B3017469-2501-4DDB-A381-B488140C81A0}"/>
  </hyperlinks>
  <printOptions horizontalCentered="1"/>
  <pageMargins left="0.23622047244094491" right="0.23622047244094491" top="0.35433070866141736" bottom="0.35433070866141736" header="0.31496062992125984" footer="0.31496062992125984"/>
  <pageSetup paperSize="9" scale="6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3687A-0C2C-4540-BDF0-EBD66DAD8BC6}">
  <sheetPr codeName="Planilha22">
    <pageSetUpPr fitToPage="1"/>
  </sheetPr>
  <dimension ref="A1:BJ196"/>
  <sheetViews>
    <sheetView showGridLines="0" zoomScaleNormal="100" workbookViewId="0">
      <selection sqref="A1:AF1"/>
    </sheetView>
  </sheetViews>
  <sheetFormatPr defaultColWidth="3.625" defaultRowHeight="20.100000000000001" customHeight="1" x14ac:dyDescent="0.25"/>
  <cols>
    <col min="1" max="39" width="3.625" style="337"/>
    <col min="40" max="40" width="15.625" style="337" customWidth="1"/>
    <col min="41" max="41" width="25.625" style="337" customWidth="1"/>
    <col min="42" max="43" width="3.625" style="337"/>
    <col min="44" max="16384" width="3.625" style="476"/>
  </cols>
  <sheetData>
    <row r="1" spans="1:41" ht="140.1" customHeight="1" x14ac:dyDescent="0.25">
      <c r="A1" s="475"/>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c r="AD1" s="475"/>
      <c r="AE1" s="475"/>
      <c r="AF1" s="475"/>
      <c r="AG1" s="388"/>
      <c r="AH1" s="388"/>
      <c r="AI1" s="388"/>
      <c r="AJ1" s="388"/>
      <c r="AK1" s="388"/>
      <c r="AL1" s="388"/>
      <c r="AM1" s="388"/>
      <c r="AO1" s="348" t="s">
        <v>686</v>
      </c>
    </row>
    <row r="2" spans="1:41" ht="5.0999999999999996" customHeight="1" x14ac:dyDescent="0.25"/>
    <row r="3" spans="1:41" ht="5.0999999999999996" customHeight="1" x14ac:dyDescent="0.25">
      <c r="A3" s="346"/>
      <c r="B3" s="346"/>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6"/>
      <c r="AD3" s="346"/>
      <c r="AE3" s="346"/>
      <c r="AF3" s="346"/>
      <c r="AG3" s="346"/>
      <c r="AH3" s="346"/>
      <c r="AI3" s="346"/>
      <c r="AJ3" s="346"/>
      <c r="AK3" s="346"/>
      <c r="AL3" s="346"/>
      <c r="AM3" s="346"/>
    </row>
    <row r="5" spans="1:41" s="337" customFormat="1" ht="20.100000000000001" customHeight="1" x14ac:dyDescent="0.25">
      <c r="A5" s="477" t="s">
        <v>369</v>
      </c>
      <c r="B5" s="477"/>
      <c r="C5" s="477"/>
      <c r="D5" s="477"/>
      <c r="E5" s="477"/>
      <c r="F5" s="477"/>
      <c r="G5" s="477"/>
      <c r="H5" s="477"/>
      <c r="I5" s="477"/>
      <c r="J5" s="477"/>
      <c r="K5" s="477"/>
      <c r="L5" s="477"/>
      <c r="M5" s="477"/>
      <c r="N5" s="477"/>
      <c r="O5" s="477"/>
      <c r="P5" s="477"/>
      <c r="Q5" s="477"/>
      <c r="R5" s="477"/>
      <c r="S5" s="477"/>
      <c r="T5" s="477"/>
      <c r="U5" s="477"/>
      <c r="V5" s="477"/>
      <c r="W5" s="477"/>
      <c r="X5" s="477"/>
      <c r="Y5" s="477"/>
      <c r="Z5" s="477"/>
      <c r="AA5" s="477"/>
      <c r="AB5" s="477"/>
      <c r="AC5" s="477"/>
      <c r="AD5" s="477"/>
      <c r="AE5" s="477"/>
      <c r="AF5" s="477"/>
      <c r="AG5" s="477"/>
      <c r="AH5" s="477"/>
      <c r="AI5" s="477"/>
      <c r="AJ5" s="477"/>
      <c r="AK5" s="477"/>
      <c r="AL5" s="477"/>
      <c r="AM5" s="477"/>
    </row>
    <row r="6" spans="1:41" s="337" customFormat="1" ht="20.100000000000001" customHeight="1" x14ac:dyDescent="0.25">
      <c r="A6" s="478" t="s">
        <v>370</v>
      </c>
      <c r="B6" s="478"/>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478"/>
      <c r="AI6" s="478"/>
      <c r="AJ6" s="478"/>
      <c r="AK6" s="478"/>
      <c r="AL6" s="478"/>
      <c r="AM6" s="478"/>
    </row>
    <row r="7" spans="1:41" s="337" customFormat="1" ht="5.0999999999999996" customHeight="1" x14ac:dyDescent="0.25">
      <c r="A7" s="479"/>
      <c r="B7" s="479"/>
      <c r="C7" s="479"/>
      <c r="D7" s="479"/>
      <c r="E7" s="479"/>
      <c r="F7" s="479"/>
      <c r="G7" s="479"/>
      <c r="H7" s="479"/>
      <c r="I7" s="479"/>
      <c r="J7" s="479"/>
      <c r="K7" s="479"/>
      <c r="L7" s="479"/>
      <c r="M7" s="479"/>
      <c r="N7" s="479"/>
      <c r="O7" s="479"/>
      <c r="P7" s="479"/>
      <c r="Q7" s="479"/>
      <c r="R7" s="479"/>
      <c r="S7" s="479"/>
      <c r="T7" s="479"/>
      <c r="U7" s="479"/>
      <c r="V7" s="479"/>
      <c r="W7" s="479"/>
      <c r="X7" s="479"/>
      <c r="Y7" s="479"/>
      <c r="Z7" s="479"/>
      <c r="AA7" s="479"/>
      <c r="AB7" s="479"/>
      <c r="AC7" s="479"/>
      <c r="AD7" s="479"/>
      <c r="AE7" s="479"/>
      <c r="AF7" s="479"/>
      <c r="AG7" s="479"/>
      <c r="AH7" s="479"/>
      <c r="AI7" s="479"/>
      <c r="AJ7" s="479"/>
      <c r="AK7" s="479"/>
      <c r="AL7" s="479"/>
      <c r="AM7" s="479"/>
    </row>
    <row r="8" spans="1:41" s="337" customFormat="1" ht="20.100000000000001" customHeight="1" x14ac:dyDescent="0.25">
      <c r="A8" s="533" t="s">
        <v>371</v>
      </c>
      <c r="B8" s="533"/>
      <c r="C8" s="533"/>
      <c r="D8" s="533"/>
      <c r="E8" s="533"/>
      <c r="F8" s="533"/>
      <c r="G8" s="533"/>
      <c r="H8" s="533"/>
      <c r="I8" s="533"/>
      <c r="J8" s="533"/>
      <c r="K8" s="533"/>
      <c r="L8" s="533"/>
      <c r="M8" s="533"/>
      <c r="N8" s="533"/>
      <c r="O8" s="533"/>
      <c r="P8" s="533"/>
      <c r="Q8" s="533"/>
      <c r="R8" s="533"/>
      <c r="S8" s="533"/>
      <c r="T8" s="533"/>
      <c r="U8" s="533"/>
      <c r="V8" s="533"/>
      <c r="W8" s="533"/>
      <c r="X8" s="533"/>
      <c r="Y8" s="533"/>
      <c r="Z8" s="533"/>
      <c r="AA8" s="533"/>
      <c r="AB8" s="533"/>
      <c r="AC8" s="533"/>
      <c r="AD8" s="533"/>
      <c r="AE8" s="533"/>
      <c r="AF8" s="533"/>
      <c r="AG8" s="533"/>
      <c r="AH8" s="533"/>
      <c r="AI8" s="533"/>
      <c r="AJ8" s="533"/>
      <c r="AK8" s="533"/>
      <c r="AL8" s="533"/>
      <c r="AM8" s="533"/>
    </row>
    <row r="9" spans="1:41" s="337" customFormat="1" ht="5.0999999999999996" customHeight="1" x14ac:dyDescent="0.25">
      <c r="A9" s="527"/>
      <c r="B9" s="527"/>
      <c r="C9" s="527"/>
      <c r="D9" s="527"/>
      <c r="E9" s="527"/>
      <c r="F9" s="527"/>
      <c r="G9" s="527"/>
      <c r="H9" s="527"/>
      <c r="I9" s="527"/>
      <c r="J9" s="527"/>
      <c r="K9" s="527"/>
      <c r="L9" s="527"/>
      <c r="M9" s="527"/>
      <c r="N9" s="527"/>
      <c r="O9" s="527"/>
      <c r="P9" s="527"/>
      <c r="Q9" s="527"/>
      <c r="R9" s="527"/>
      <c r="S9" s="527"/>
      <c r="T9" s="527"/>
      <c r="U9" s="527"/>
      <c r="V9" s="527"/>
      <c r="W9" s="527"/>
      <c r="X9" s="527"/>
      <c r="Y9" s="527"/>
      <c r="Z9" s="527"/>
      <c r="AA9" s="527"/>
      <c r="AB9" s="527"/>
      <c r="AC9" s="527"/>
      <c r="AD9" s="527"/>
      <c r="AE9" s="527"/>
      <c r="AF9" s="527"/>
      <c r="AG9" s="527"/>
      <c r="AH9" s="527"/>
      <c r="AI9" s="527"/>
      <c r="AJ9" s="527"/>
      <c r="AK9" s="527"/>
      <c r="AL9" s="527"/>
      <c r="AM9" s="527"/>
    </row>
    <row r="10" spans="1:41" s="337" customFormat="1" ht="20.100000000000001" customHeight="1" x14ac:dyDescent="0.25">
      <c r="A10" s="395" t="s">
        <v>788</v>
      </c>
      <c r="B10" s="395"/>
      <c r="C10" s="395"/>
      <c r="D10" s="395"/>
      <c r="E10" s="395"/>
      <c r="F10" s="395"/>
      <c r="G10" s="395"/>
      <c r="H10" s="395"/>
      <c r="I10" s="395"/>
      <c r="J10" s="395"/>
      <c r="K10" s="395"/>
      <c r="L10" s="395"/>
      <c r="M10" s="395"/>
      <c r="N10" s="395"/>
      <c r="O10" s="395"/>
      <c r="P10" s="395"/>
      <c r="Q10" s="395"/>
      <c r="R10" s="395"/>
      <c r="S10" s="395"/>
      <c r="T10" s="395"/>
      <c r="U10" s="395"/>
      <c r="V10" s="395"/>
      <c r="W10" s="395"/>
      <c r="X10" s="395"/>
      <c r="Y10" s="395"/>
      <c r="Z10" s="395"/>
      <c r="AA10" s="395"/>
      <c r="AB10" s="395"/>
      <c r="AC10" s="395"/>
      <c r="AD10" s="395"/>
      <c r="AE10" s="395"/>
      <c r="AF10" s="395"/>
      <c r="AG10" s="395"/>
      <c r="AH10" s="395"/>
      <c r="AI10" s="395"/>
      <c r="AJ10" s="395"/>
      <c r="AK10" s="395"/>
      <c r="AL10" s="395"/>
      <c r="AM10" s="395"/>
    </row>
    <row r="11" spans="1:41" s="337" customFormat="1" ht="20.100000000000001" customHeight="1" x14ac:dyDescent="0.25">
      <c r="A11" s="528" t="s">
        <v>372</v>
      </c>
      <c r="B11" s="528"/>
      <c r="C11" s="528"/>
      <c r="D11" s="528"/>
      <c r="E11" s="528"/>
      <c r="F11" s="528"/>
      <c r="G11" s="528"/>
      <c r="H11" s="528"/>
      <c r="I11" s="528"/>
      <c r="J11" s="528"/>
      <c r="K11" s="528"/>
      <c r="L11" s="528"/>
      <c r="M11" s="528"/>
      <c r="N11" s="528"/>
      <c r="O11" s="528"/>
      <c r="P11" s="528"/>
      <c r="Q11" s="528"/>
      <c r="R11" s="528"/>
      <c r="S11" s="528"/>
      <c r="T11" s="528"/>
      <c r="U11" s="528"/>
      <c r="V11" s="528"/>
      <c r="W11" s="528"/>
      <c r="X11" s="528"/>
      <c r="Y11" s="528"/>
      <c r="Z11" s="528"/>
      <c r="AA11" s="528"/>
      <c r="AB11" s="528"/>
      <c r="AC11" s="528"/>
      <c r="AD11" s="528"/>
      <c r="AE11" s="528"/>
      <c r="AF11" s="528"/>
      <c r="AG11" s="528"/>
      <c r="AH11" s="528"/>
      <c r="AI11" s="528"/>
      <c r="AJ11" s="528"/>
      <c r="AK11" s="528"/>
      <c r="AL11" s="528"/>
      <c r="AM11" s="528"/>
    </row>
    <row r="12" spans="1:41" s="337" customFormat="1" ht="5.0999999999999996" customHeight="1" x14ac:dyDescent="0.25">
      <c r="A12" s="483"/>
      <c r="K12" s="351"/>
      <c r="AM12" s="484"/>
    </row>
    <row r="13" spans="1:41" s="337" customFormat="1" ht="20.100000000000001" customHeight="1" x14ac:dyDescent="0.25">
      <c r="A13" s="483"/>
      <c r="B13" s="485" t="s">
        <v>373</v>
      </c>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c r="AE13" s="485"/>
      <c r="AF13" s="485"/>
      <c r="AG13" s="485"/>
      <c r="AH13" s="485"/>
      <c r="AI13" s="485"/>
      <c r="AJ13" s="485"/>
      <c r="AK13" s="485"/>
      <c r="AL13" s="485"/>
      <c r="AM13" s="484"/>
    </row>
    <row r="14" spans="1:41" s="337" customFormat="1" ht="20.100000000000001" customHeight="1" x14ac:dyDescent="0.25">
      <c r="A14" s="483"/>
      <c r="B14" s="486" t="s">
        <v>374</v>
      </c>
      <c r="C14" s="353"/>
      <c r="D14" s="353"/>
      <c r="E14" s="353"/>
      <c r="F14" s="353"/>
      <c r="G14" s="353"/>
      <c r="H14" s="353"/>
      <c r="I14" s="353"/>
      <c r="J14" s="353"/>
      <c r="K14" s="487"/>
      <c r="L14" s="485"/>
      <c r="M14" s="485"/>
      <c r="N14" s="485"/>
      <c r="O14" s="485"/>
      <c r="P14" s="485"/>
      <c r="Q14" s="485"/>
      <c r="R14" s="485"/>
      <c r="S14" s="485"/>
      <c r="T14" s="485"/>
      <c r="U14" s="485"/>
      <c r="V14" s="485"/>
      <c r="W14" s="485"/>
      <c r="X14" s="485"/>
      <c r="Y14" s="485"/>
      <c r="Z14" s="485"/>
      <c r="AA14" s="485"/>
      <c r="AB14" s="485"/>
      <c r="AC14" s="485"/>
      <c r="AD14" s="485"/>
      <c r="AE14" s="485"/>
      <c r="AF14" s="485"/>
      <c r="AG14" s="485"/>
      <c r="AH14" s="485"/>
      <c r="AI14" s="485"/>
      <c r="AJ14" s="485"/>
      <c r="AK14" s="485"/>
      <c r="AL14" s="485"/>
      <c r="AM14" s="484"/>
    </row>
    <row r="15" spans="1:41" s="337" customFormat="1" ht="20.100000000000001" customHeight="1" x14ac:dyDescent="0.25">
      <c r="A15" s="483"/>
      <c r="B15" s="486" t="s">
        <v>375</v>
      </c>
      <c r="C15" s="353"/>
      <c r="D15" s="353"/>
      <c r="E15" s="353"/>
      <c r="F15" s="353"/>
      <c r="G15" s="353"/>
      <c r="H15" s="353"/>
      <c r="I15" s="353"/>
      <c r="J15" s="353"/>
      <c r="K15" s="487"/>
      <c r="L15" s="485"/>
      <c r="M15" s="485"/>
      <c r="N15" s="485"/>
      <c r="O15" s="485"/>
      <c r="P15" s="485"/>
      <c r="Q15" s="485"/>
      <c r="R15" s="485"/>
      <c r="S15" s="485"/>
      <c r="T15" s="485"/>
      <c r="U15" s="485"/>
      <c r="V15" s="485"/>
      <c r="W15" s="485"/>
      <c r="X15" s="485"/>
      <c r="Y15" s="485"/>
      <c r="Z15" s="485"/>
      <c r="AA15" s="485"/>
      <c r="AB15" s="485"/>
      <c r="AC15" s="485"/>
      <c r="AD15" s="485"/>
      <c r="AE15" s="485"/>
      <c r="AF15" s="485"/>
      <c r="AG15" s="485"/>
      <c r="AH15" s="485"/>
      <c r="AI15" s="485"/>
      <c r="AJ15" s="485"/>
      <c r="AK15" s="485"/>
      <c r="AL15" s="485"/>
      <c r="AM15" s="484"/>
    </row>
    <row r="16" spans="1:41" s="337" customFormat="1" ht="20.100000000000001" customHeight="1" x14ac:dyDescent="0.25">
      <c r="A16" s="483"/>
      <c r="B16" s="486" t="s">
        <v>376</v>
      </c>
      <c r="C16" s="353"/>
      <c r="D16" s="353"/>
      <c r="E16" s="353"/>
      <c r="F16" s="353"/>
      <c r="G16" s="353"/>
      <c r="H16" s="353"/>
      <c r="I16" s="353"/>
      <c r="J16" s="353"/>
      <c r="K16" s="487"/>
      <c r="L16" s="485"/>
      <c r="M16" s="485"/>
      <c r="N16" s="485"/>
      <c r="O16" s="485"/>
      <c r="P16" s="485"/>
      <c r="Q16" s="485"/>
      <c r="R16" s="485"/>
      <c r="S16" s="485"/>
      <c r="T16" s="485"/>
      <c r="U16" s="485"/>
      <c r="V16" s="485"/>
      <c r="W16" s="485"/>
      <c r="X16" s="485"/>
      <c r="Y16" s="485"/>
      <c r="Z16" s="485"/>
      <c r="AA16" s="485"/>
      <c r="AB16" s="485"/>
      <c r="AC16" s="485"/>
      <c r="AD16" s="485"/>
      <c r="AE16" s="485"/>
      <c r="AF16" s="485"/>
      <c r="AG16" s="485"/>
      <c r="AH16" s="485"/>
      <c r="AI16" s="485"/>
      <c r="AJ16" s="485"/>
      <c r="AK16" s="485"/>
      <c r="AL16" s="485"/>
      <c r="AM16" s="484"/>
    </row>
    <row r="17" spans="1:39" s="337" customFormat="1" ht="20.100000000000001" customHeight="1" x14ac:dyDescent="0.25">
      <c r="A17" s="483"/>
      <c r="B17" s="486" t="s">
        <v>377</v>
      </c>
      <c r="C17" s="353"/>
      <c r="D17" s="353"/>
      <c r="E17" s="353"/>
      <c r="F17" s="353"/>
      <c r="G17" s="353"/>
      <c r="H17" s="353"/>
      <c r="I17" s="353"/>
      <c r="J17" s="353"/>
      <c r="K17" s="487"/>
      <c r="L17" s="488"/>
      <c r="M17" s="488"/>
      <c r="N17" s="488"/>
      <c r="O17" s="488"/>
      <c r="P17" s="488"/>
      <c r="Q17" s="488"/>
      <c r="R17" s="488"/>
      <c r="S17" s="488"/>
      <c r="T17" s="488"/>
      <c r="U17" s="488"/>
      <c r="V17" s="488"/>
      <c r="W17" s="488"/>
      <c r="X17" s="488"/>
      <c r="Y17" s="488"/>
      <c r="Z17" s="488"/>
      <c r="AA17" s="488"/>
      <c r="AB17" s="488"/>
      <c r="AC17" s="488"/>
      <c r="AD17" s="488"/>
      <c r="AE17" s="488"/>
      <c r="AF17" s="488"/>
      <c r="AG17" s="488"/>
      <c r="AH17" s="488"/>
      <c r="AI17" s="488"/>
      <c r="AJ17" s="488"/>
      <c r="AK17" s="488"/>
      <c r="AL17" s="488"/>
      <c r="AM17" s="484"/>
    </row>
    <row r="18" spans="1:39" s="337" customFormat="1" ht="20.100000000000001" customHeight="1" x14ac:dyDescent="0.25">
      <c r="A18" s="483"/>
      <c r="B18" s="486" t="s">
        <v>378</v>
      </c>
      <c r="C18" s="353"/>
      <c r="D18" s="353"/>
      <c r="E18" s="353"/>
      <c r="F18" s="353"/>
      <c r="G18" s="353"/>
      <c r="H18" s="353"/>
      <c r="I18" s="353"/>
      <c r="J18" s="353"/>
      <c r="K18" s="487"/>
      <c r="L18" s="489"/>
      <c r="M18" s="489"/>
      <c r="N18" s="489"/>
      <c r="O18" s="489"/>
      <c r="P18" s="489"/>
      <c r="Q18" s="489"/>
      <c r="R18" s="489"/>
      <c r="S18" s="489"/>
      <c r="T18" s="489"/>
      <c r="U18" s="489"/>
      <c r="V18" s="489"/>
      <c r="W18" s="489"/>
      <c r="X18" s="489"/>
      <c r="Y18" s="489"/>
      <c r="Z18" s="489"/>
      <c r="AA18" s="489"/>
      <c r="AB18" s="489"/>
      <c r="AC18" s="489"/>
      <c r="AD18" s="489"/>
      <c r="AE18" s="489"/>
      <c r="AF18" s="489"/>
      <c r="AG18" s="489"/>
      <c r="AH18" s="489"/>
      <c r="AI18" s="489"/>
      <c r="AJ18" s="489"/>
      <c r="AK18" s="489"/>
      <c r="AL18" s="489"/>
      <c r="AM18" s="484"/>
    </row>
    <row r="19" spans="1:39" s="337" customFormat="1" ht="20.100000000000001" customHeight="1" x14ac:dyDescent="0.25">
      <c r="A19" s="483"/>
      <c r="B19" s="486" t="s">
        <v>379</v>
      </c>
      <c r="C19" s="353"/>
      <c r="D19" s="353"/>
      <c r="E19" s="353"/>
      <c r="F19" s="353"/>
      <c r="G19" s="353"/>
      <c r="H19" s="353"/>
      <c r="I19" s="353"/>
      <c r="J19" s="353"/>
      <c r="K19" s="487"/>
      <c r="L19" s="485"/>
      <c r="M19" s="485"/>
      <c r="N19" s="485"/>
      <c r="O19" s="485"/>
      <c r="P19" s="485"/>
      <c r="Q19" s="485"/>
      <c r="R19" s="485"/>
      <c r="S19" s="485"/>
      <c r="T19" s="485"/>
      <c r="U19" s="485"/>
      <c r="V19" s="485"/>
      <c r="W19" s="485"/>
      <c r="X19" s="485"/>
      <c r="Y19" s="485"/>
      <c r="Z19" s="485"/>
      <c r="AA19" s="485"/>
      <c r="AB19" s="485"/>
      <c r="AC19" s="485"/>
      <c r="AD19" s="485"/>
      <c r="AE19" s="485"/>
      <c r="AF19" s="485"/>
      <c r="AG19" s="485"/>
      <c r="AH19" s="485"/>
      <c r="AI19" s="485"/>
      <c r="AJ19" s="485"/>
      <c r="AK19" s="485"/>
      <c r="AL19" s="485"/>
      <c r="AM19" s="484"/>
    </row>
    <row r="20" spans="1:39" s="337" customFormat="1" ht="20.100000000000001" customHeight="1" x14ac:dyDescent="0.25">
      <c r="A20" s="483"/>
      <c r="B20" s="486" t="s">
        <v>380</v>
      </c>
      <c r="C20" s="353"/>
      <c r="D20" s="353"/>
      <c r="E20" s="353"/>
      <c r="F20" s="353"/>
      <c r="G20" s="353"/>
      <c r="H20" s="353"/>
      <c r="I20" s="353"/>
      <c r="J20" s="353"/>
      <c r="K20" s="487"/>
      <c r="L20" s="485"/>
      <c r="M20" s="485"/>
      <c r="N20" s="485"/>
      <c r="O20" s="485"/>
      <c r="P20" s="485"/>
      <c r="Q20" s="485"/>
      <c r="R20" s="485"/>
      <c r="S20" s="485"/>
      <c r="T20" s="485"/>
      <c r="U20" s="485"/>
      <c r="V20" s="485"/>
      <c r="W20" s="485"/>
      <c r="X20" s="485"/>
      <c r="Y20" s="485"/>
      <c r="Z20" s="485"/>
      <c r="AA20" s="485"/>
      <c r="AB20" s="485"/>
      <c r="AC20" s="485"/>
      <c r="AD20" s="485"/>
      <c r="AE20" s="485"/>
      <c r="AF20" s="485"/>
      <c r="AG20" s="485"/>
      <c r="AH20" s="485"/>
      <c r="AI20" s="485"/>
      <c r="AJ20" s="485"/>
      <c r="AK20" s="485"/>
      <c r="AL20" s="485"/>
      <c r="AM20" s="484"/>
    </row>
    <row r="21" spans="1:39" s="337" customFormat="1" ht="20.100000000000001" customHeight="1" x14ac:dyDescent="0.25">
      <c r="A21" s="483"/>
      <c r="B21" s="486" t="s">
        <v>381</v>
      </c>
      <c r="C21" s="353"/>
      <c r="D21" s="353"/>
      <c r="E21" s="353"/>
      <c r="F21" s="353"/>
      <c r="G21" s="353"/>
      <c r="H21" s="353"/>
      <c r="I21" s="353"/>
      <c r="J21" s="353"/>
      <c r="K21" s="487"/>
      <c r="L21" s="485"/>
      <c r="M21" s="485"/>
      <c r="N21" s="485"/>
      <c r="O21" s="485"/>
      <c r="P21" s="485"/>
      <c r="Q21" s="485"/>
      <c r="R21" s="485"/>
      <c r="S21" s="485"/>
      <c r="T21" s="485"/>
      <c r="U21" s="485"/>
      <c r="V21" s="485"/>
      <c r="W21" s="485"/>
      <c r="X21" s="485"/>
      <c r="Y21" s="485"/>
      <c r="Z21" s="485"/>
      <c r="AA21" s="485"/>
      <c r="AB21" s="485"/>
      <c r="AC21" s="485"/>
      <c r="AD21" s="485"/>
      <c r="AE21" s="485"/>
      <c r="AF21" s="485"/>
      <c r="AG21" s="485"/>
      <c r="AH21" s="485"/>
      <c r="AI21" s="485"/>
      <c r="AJ21" s="485"/>
      <c r="AK21" s="485"/>
      <c r="AL21" s="485"/>
      <c r="AM21" s="484"/>
    </row>
    <row r="22" spans="1:39" s="337" customFormat="1" ht="5.0999999999999996" customHeight="1" x14ac:dyDescent="0.25">
      <c r="A22" s="483"/>
      <c r="AM22" s="484"/>
    </row>
    <row r="23" spans="1:39" s="337" customFormat="1" ht="20.100000000000001" customHeight="1" x14ac:dyDescent="0.25">
      <c r="A23" s="490" t="s">
        <v>382</v>
      </c>
      <c r="B23" s="359"/>
      <c r="C23" s="359"/>
      <c r="D23" s="359"/>
      <c r="E23" s="359"/>
      <c r="F23" s="359"/>
      <c r="G23" s="359"/>
      <c r="H23" s="359"/>
      <c r="I23" s="359"/>
      <c r="J23" s="359"/>
      <c r="K23" s="359"/>
      <c r="L23" s="359"/>
      <c r="M23" s="359"/>
      <c r="N23" s="359"/>
      <c r="O23" s="359"/>
      <c r="P23" s="359"/>
      <c r="Q23" s="359"/>
      <c r="R23" s="359"/>
      <c r="S23" s="359"/>
      <c r="T23" s="359"/>
      <c r="U23" s="359"/>
      <c r="V23" s="359"/>
      <c r="W23" s="359"/>
      <c r="X23" s="359"/>
      <c r="Y23" s="359"/>
      <c r="Z23" s="359"/>
      <c r="AA23" s="359"/>
      <c r="AB23" s="359"/>
      <c r="AC23" s="359"/>
      <c r="AD23" s="359"/>
      <c r="AE23" s="359"/>
      <c r="AF23" s="359"/>
      <c r="AG23" s="359"/>
      <c r="AH23" s="359"/>
      <c r="AI23" s="359"/>
      <c r="AJ23" s="359"/>
      <c r="AK23" s="359"/>
      <c r="AL23" s="359"/>
      <c r="AM23" s="491"/>
    </row>
    <row r="24" spans="1:39" s="337" customFormat="1" ht="5.0999999999999996" customHeight="1" x14ac:dyDescent="0.25">
      <c r="A24" s="483"/>
      <c r="AM24" s="484"/>
    </row>
    <row r="25" spans="1:39" s="337" customFormat="1" ht="20.100000000000001" customHeight="1" x14ac:dyDescent="0.25">
      <c r="A25" s="483"/>
      <c r="B25" s="485" t="s">
        <v>383</v>
      </c>
      <c r="C25" s="485"/>
      <c r="D25" s="485"/>
      <c r="E25" s="485"/>
      <c r="F25" s="485"/>
      <c r="G25" s="485"/>
      <c r="H25" s="485"/>
      <c r="I25" s="485"/>
      <c r="J25" s="485"/>
      <c r="K25" s="485"/>
      <c r="L25" s="485"/>
      <c r="M25" s="485"/>
      <c r="N25" s="485"/>
      <c r="O25" s="485"/>
      <c r="P25" s="485"/>
      <c r="Q25" s="485"/>
      <c r="R25" s="485"/>
      <c r="S25" s="485"/>
      <c r="T25" s="485"/>
      <c r="U25" s="485"/>
      <c r="V25" s="485"/>
      <c r="W25" s="485"/>
      <c r="X25" s="485"/>
      <c r="Y25" s="485"/>
      <c r="Z25" s="485"/>
      <c r="AA25" s="485"/>
      <c r="AB25" s="485"/>
      <c r="AC25" s="485"/>
      <c r="AD25" s="485"/>
      <c r="AE25" s="485"/>
      <c r="AF25" s="485"/>
      <c r="AG25" s="485"/>
      <c r="AH25" s="485"/>
      <c r="AI25" s="485"/>
      <c r="AJ25" s="485"/>
      <c r="AK25" s="485"/>
      <c r="AL25" s="485"/>
      <c r="AM25" s="484"/>
    </row>
    <row r="26" spans="1:39" s="337" customFormat="1" ht="20.100000000000001" customHeight="1" x14ac:dyDescent="0.25">
      <c r="A26" s="483"/>
      <c r="B26" s="485" t="s">
        <v>384</v>
      </c>
      <c r="C26" s="485"/>
      <c r="D26" s="485"/>
      <c r="E26" s="485"/>
      <c r="F26" s="485"/>
      <c r="G26" s="485"/>
      <c r="H26" s="485"/>
      <c r="I26" s="485"/>
      <c r="J26" s="485"/>
      <c r="K26" s="485"/>
      <c r="L26" s="485"/>
      <c r="M26" s="485"/>
      <c r="N26" s="485"/>
      <c r="O26" s="485"/>
      <c r="P26" s="485"/>
      <c r="Q26" s="485"/>
      <c r="R26" s="485"/>
      <c r="S26" s="485"/>
      <c r="T26" s="485"/>
      <c r="U26" s="485"/>
      <c r="V26" s="485"/>
      <c r="W26" s="485"/>
      <c r="X26" s="485"/>
      <c r="Y26" s="485"/>
      <c r="Z26" s="485"/>
      <c r="AA26" s="485"/>
      <c r="AB26" s="485"/>
      <c r="AC26" s="485"/>
      <c r="AD26" s="485"/>
      <c r="AE26" s="485"/>
      <c r="AF26" s="485"/>
      <c r="AG26" s="485"/>
      <c r="AH26" s="485"/>
      <c r="AI26" s="485"/>
      <c r="AJ26" s="485"/>
      <c r="AK26" s="485"/>
      <c r="AL26" s="485"/>
      <c r="AM26" s="484"/>
    </row>
    <row r="27" spans="1:39" s="337" customFormat="1" ht="20.100000000000001" customHeight="1" x14ac:dyDescent="0.25">
      <c r="A27" s="483"/>
      <c r="B27" s="485" t="s">
        <v>385</v>
      </c>
      <c r="C27" s="485"/>
      <c r="D27" s="485"/>
      <c r="E27" s="485"/>
      <c r="F27" s="485"/>
      <c r="G27" s="485"/>
      <c r="H27" s="485"/>
      <c r="I27" s="485"/>
      <c r="J27" s="485"/>
      <c r="K27" s="485"/>
      <c r="L27" s="485"/>
      <c r="M27" s="485"/>
      <c r="N27" s="485"/>
      <c r="O27" s="485"/>
      <c r="P27" s="485"/>
      <c r="Q27" s="485"/>
      <c r="R27" s="485"/>
      <c r="S27" s="485"/>
      <c r="T27" s="485"/>
      <c r="U27" s="485"/>
      <c r="V27" s="485"/>
      <c r="W27" s="485"/>
      <c r="X27" s="485"/>
      <c r="Y27" s="485"/>
      <c r="Z27" s="485"/>
      <c r="AA27" s="485"/>
      <c r="AB27" s="485"/>
      <c r="AC27" s="485"/>
      <c r="AD27" s="485"/>
      <c r="AE27" s="485"/>
      <c r="AF27" s="485"/>
      <c r="AG27" s="485"/>
      <c r="AH27" s="485"/>
      <c r="AI27" s="485"/>
      <c r="AJ27" s="485"/>
      <c r="AK27" s="485"/>
      <c r="AL27" s="485"/>
      <c r="AM27" s="484"/>
    </row>
    <row r="28" spans="1:39" s="337" customFormat="1" ht="5.0999999999999996" customHeight="1" x14ac:dyDescent="0.25">
      <c r="A28" s="483"/>
      <c r="AM28" s="484"/>
    </row>
    <row r="29" spans="1:39" s="337" customFormat="1" ht="20.100000000000001" customHeight="1" x14ac:dyDescent="0.25">
      <c r="A29" s="490" t="s">
        <v>386</v>
      </c>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359"/>
      <c r="AL29" s="359"/>
      <c r="AM29" s="491"/>
    </row>
    <row r="30" spans="1:39" s="337" customFormat="1" ht="5.0999999999999996" customHeight="1" x14ac:dyDescent="0.25">
      <c r="A30" s="483"/>
      <c r="AC30" s="492"/>
      <c r="AM30" s="484"/>
    </row>
    <row r="31" spans="1:39" s="337" customFormat="1" ht="20.100000000000001" customHeight="1" x14ac:dyDescent="0.25">
      <c r="A31" s="483"/>
      <c r="B31" s="493" t="s">
        <v>387</v>
      </c>
      <c r="C31" s="494"/>
      <c r="D31" s="494"/>
      <c r="E31" s="494"/>
      <c r="F31" s="494"/>
      <c r="G31" s="494"/>
      <c r="H31" s="494"/>
      <c r="I31" s="494"/>
      <c r="J31" s="495"/>
      <c r="L31" s="496" t="s">
        <v>388</v>
      </c>
      <c r="M31" s="497"/>
      <c r="N31" s="497"/>
      <c r="O31" s="497"/>
      <c r="P31" s="497"/>
      <c r="Q31" s="497"/>
      <c r="R31" s="497"/>
      <c r="S31" s="497"/>
      <c r="T31" s="497"/>
      <c r="U31" s="497"/>
      <c r="V31" s="497"/>
      <c r="W31" s="497"/>
      <c r="X31" s="497"/>
      <c r="Y31" s="497"/>
      <c r="Z31" s="497"/>
      <c r="AA31" s="497"/>
      <c r="AB31" s="497"/>
      <c r="AC31" s="497"/>
      <c r="AD31" s="497"/>
      <c r="AE31" s="497"/>
      <c r="AF31" s="497"/>
      <c r="AG31" s="497"/>
      <c r="AH31" s="497"/>
      <c r="AI31" s="497"/>
      <c r="AJ31" s="497"/>
      <c r="AK31" s="497"/>
      <c r="AL31" s="498"/>
      <c r="AM31" s="499"/>
    </row>
    <row r="32" spans="1:39" s="337" customFormat="1" ht="5.0999999999999996" customHeight="1" x14ac:dyDescent="0.25">
      <c r="A32" s="483"/>
      <c r="AC32" s="492"/>
      <c r="AM32" s="484"/>
    </row>
    <row r="33" spans="1:62" s="337" customFormat="1" ht="20.100000000000001" customHeight="1" x14ac:dyDescent="0.25">
      <c r="A33" s="483"/>
      <c r="B33" s="500"/>
      <c r="C33" s="492" t="s">
        <v>389</v>
      </c>
      <c r="L33" s="500"/>
      <c r="M33" s="501" t="s">
        <v>390</v>
      </c>
      <c r="N33" s="492"/>
      <c r="O33" s="492"/>
      <c r="X33" s="500"/>
      <c r="Y33" s="501" t="s">
        <v>391</v>
      </c>
      <c r="AA33" s="492"/>
      <c r="AB33" s="492"/>
      <c r="AC33" s="492"/>
      <c r="AD33" s="500"/>
      <c r="AE33" s="501" t="s">
        <v>392</v>
      </c>
      <c r="AH33" s="492"/>
      <c r="AJ33" s="492"/>
      <c r="AK33" s="492"/>
      <c r="AL33" s="492"/>
      <c r="AM33" s="499"/>
    </row>
    <row r="34" spans="1:62" s="337" customFormat="1" ht="5.0999999999999996" customHeight="1" x14ac:dyDescent="0.25">
      <c r="A34" s="483"/>
      <c r="C34" s="492"/>
      <c r="N34" s="492"/>
      <c r="O34" s="492"/>
      <c r="AA34" s="492"/>
      <c r="AB34" s="492"/>
      <c r="AC34" s="492"/>
      <c r="AD34" s="492"/>
      <c r="AJ34" s="492"/>
      <c r="AK34" s="492"/>
      <c r="AL34" s="492"/>
      <c r="AM34" s="499"/>
    </row>
    <row r="35" spans="1:62" s="337" customFormat="1" ht="20.100000000000001" customHeight="1" x14ac:dyDescent="0.25">
      <c r="A35" s="483"/>
      <c r="B35" s="500"/>
      <c r="C35" s="492" t="s">
        <v>393</v>
      </c>
      <c r="L35" s="500"/>
      <c r="M35" s="501" t="s">
        <v>394</v>
      </c>
      <c r="N35" s="492"/>
      <c r="O35" s="492"/>
      <c r="X35" s="500"/>
      <c r="Y35" s="501" t="s">
        <v>395</v>
      </c>
      <c r="AB35" s="492"/>
      <c r="AC35" s="492"/>
      <c r="AD35" s="492"/>
      <c r="AG35" s="492"/>
      <c r="AH35" s="492"/>
      <c r="AI35" s="492"/>
      <c r="AJ35" s="492"/>
      <c r="AK35" s="492"/>
      <c r="AL35" s="492"/>
      <c r="AM35" s="484"/>
    </row>
    <row r="36" spans="1:62" s="337" customFormat="1" ht="5.0999999999999996" customHeight="1" x14ac:dyDescent="0.25">
      <c r="A36" s="483"/>
      <c r="K36" s="492"/>
      <c r="N36" s="492"/>
      <c r="O36" s="492"/>
      <c r="Z36" s="492"/>
      <c r="AA36" s="492"/>
      <c r="AB36" s="492"/>
      <c r="AC36" s="492"/>
      <c r="AD36" s="492"/>
      <c r="AF36" s="492"/>
      <c r="AG36" s="492"/>
      <c r="AH36" s="492"/>
      <c r="AI36" s="492"/>
      <c r="AJ36" s="492"/>
      <c r="AK36" s="492"/>
      <c r="AL36" s="492"/>
      <c r="AM36" s="484"/>
    </row>
    <row r="37" spans="1:62" s="337" customFormat="1" ht="20.100000000000001" customHeight="1" x14ac:dyDescent="0.25">
      <c r="A37" s="483"/>
      <c r="B37" s="500"/>
      <c r="C37" s="492" t="s">
        <v>396</v>
      </c>
      <c r="AM37" s="484"/>
    </row>
    <row r="38" spans="1:62" s="337" customFormat="1" ht="5.0999999999999996" customHeight="1" x14ac:dyDescent="0.25">
      <c r="A38" s="483"/>
      <c r="W38" s="492"/>
      <c r="AM38" s="484"/>
    </row>
    <row r="39" spans="1:62" s="337" customFormat="1" ht="20.100000000000001" customHeight="1" x14ac:dyDescent="0.25">
      <c r="A39" s="483"/>
      <c r="B39" s="500"/>
      <c r="C39" s="492" t="s">
        <v>397</v>
      </c>
      <c r="W39" s="492"/>
      <c r="AM39" s="484"/>
    </row>
    <row r="40" spans="1:62" s="337" customFormat="1" ht="5.0999999999999996" customHeight="1" x14ac:dyDescent="0.25">
      <c r="A40" s="483"/>
      <c r="W40" s="492"/>
      <c r="AM40" s="484"/>
    </row>
    <row r="41" spans="1:62" s="337" customFormat="1" ht="20.100000000000001" customHeight="1" x14ac:dyDescent="0.25">
      <c r="A41" s="483"/>
      <c r="B41" s="486" t="s">
        <v>398</v>
      </c>
      <c r="C41" s="353"/>
      <c r="D41" s="353"/>
      <c r="E41" s="353"/>
      <c r="F41" s="353"/>
      <c r="G41" s="353"/>
      <c r="H41" s="353"/>
      <c r="I41" s="353"/>
      <c r="J41" s="487"/>
      <c r="L41" s="500"/>
      <c r="M41" s="492" t="s">
        <v>399</v>
      </c>
      <c r="X41" s="500"/>
      <c r="Y41" s="492" t="s">
        <v>400</v>
      </c>
      <c r="AM41" s="484"/>
    </row>
    <row r="42" spans="1:62" s="337" customFormat="1" ht="5.0999999999999996" customHeight="1" x14ac:dyDescent="0.25">
      <c r="A42" s="483"/>
      <c r="W42" s="492"/>
      <c r="AM42" s="484"/>
    </row>
    <row r="43" spans="1:62" s="337" customFormat="1" ht="20.100000000000001" customHeight="1" x14ac:dyDescent="0.25">
      <c r="A43" s="490" t="s">
        <v>401</v>
      </c>
      <c r="B43" s="359"/>
      <c r="C43" s="359"/>
      <c r="D43" s="359"/>
      <c r="E43" s="359"/>
      <c r="F43" s="359"/>
      <c r="G43" s="359"/>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59"/>
      <c r="AJ43" s="359"/>
      <c r="AK43" s="359"/>
      <c r="AL43" s="359"/>
      <c r="AM43" s="491"/>
    </row>
    <row r="44" spans="1:62" s="337" customFormat="1" ht="5.0999999999999996" customHeight="1" x14ac:dyDescent="0.25">
      <c r="A44" s="483"/>
      <c r="B44" s="358"/>
      <c r="C44" s="358"/>
      <c r="D44" s="358"/>
      <c r="E44" s="358"/>
      <c r="F44" s="358"/>
      <c r="G44" s="358"/>
      <c r="H44" s="358"/>
      <c r="I44" s="358"/>
      <c r="J44" s="502"/>
      <c r="K44" s="502"/>
      <c r="L44" s="502"/>
      <c r="M44" s="502"/>
      <c r="N44" s="502"/>
      <c r="O44" s="502"/>
      <c r="P44" s="502"/>
      <c r="Q44" s="502"/>
      <c r="R44" s="502"/>
      <c r="S44" s="502"/>
      <c r="T44" s="502"/>
      <c r="U44" s="502"/>
      <c r="V44" s="358"/>
      <c r="W44" s="358"/>
      <c r="X44" s="358"/>
      <c r="Y44" s="358"/>
      <c r="Z44" s="358"/>
      <c r="AA44" s="358"/>
      <c r="AB44" s="358"/>
      <c r="AC44" s="503"/>
      <c r="AD44" s="503"/>
      <c r="AE44" s="503"/>
      <c r="AF44" s="503"/>
      <c r="AG44" s="503"/>
      <c r="AH44" s="503"/>
      <c r="AI44" s="358"/>
      <c r="AJ44" s="358"/>
      <c r="AK44" s="358"/>
      <c r="AL44" s="358"/>
      <c r="AM44" s="504"/>
    </row>
    <row r="45" spans="1:62" s="337" customFormat="1" ht="20.100000000000001" customHeight="1" x14ac:dyDescent="0.25">
      <c r="A45" s="483"/>
      <c r="G45" s="358"/>
      <c r="H45" s="358"/>
      <c r="I45" s="358"/>
      <c r="J45" s="492"/>
      <c r="L45" s="505"/>
      <c r="M45" s="492" t="s">
        <v>402</v>
      </c>
      <c r="N45" s="358"/>
      <c r="O45" s="358"/>
      <c r="P45" s="358"/>
      <c r="R45" s="505"/>
      <c r="S45" s="492" t="s">
        <v>403</v>
      </c>
      <c r="T45" s="492"/>
      <c r="X45" s="505"/>
      <c r="Y45" s="492" t="s">
        <v>404</v>
      </c>
      <c r="AC45" s="492"/>
      <c r="AD45" s="505"/>
      <c r="AE45" s="492" t="s">
        <v>405</v>
      </c>
      <c r="AI45" s="506"/>
      <c r="AL45" s="492"/>
      <c r="AM45" s="499"/>
    </row>
    <row r="46" spans="1:62" s="337" customFormat="1" ht="5.0999999999999996" customHeight="1" x14ac:dyDescent="0.25">
      <c r="A46" s="483"/>
      <c r="G46" s="358"/>
      <c r="H46" s="358"/>
      <c r="I46" s="358"/>
      <c r="J46" s="492"/>
      <c r="L46" s="492"/>
      <c r="M46" s="492"/>
      <c r="N46" s="358"/>
      <c r="O46" s="358"/>
      <c r="P46" s="358"/>
      <c r="R46" s="492"/>
      <c r="S46" s="492"/>
      <c r="T46" s="492"/>
      <c r="X46" s="492"/>
      <c r="Y46" s="492"/>
      <c r="AC46" s="492"/>
      <c r="AD46" s="492"/>
      <c r="AE46" s="492"/>
      <c r="AI46" s="492"/>
      <c r="AL46" s="492"/>
      <c r="AM46" s="499"/>
      <c r="AV46" s="492"/>
      <c r="AW46" s="492"/>
      <c r="AX46" s="492"/>
      <c r="BJ46" s="492"/>
    </row>
    <row r="47" spans="1:62" s="337" customFormat="1" ht="20.100000000000001" customHeight="1" x14ac:dyDescent="0.25">
      <c r="A47" s="483"/>
      <c r="G47" s="358"/>
      <c r="H47" s="358"/>
      <c r="I47" s="358"/>
      <c r="J47" s="492"/>
      <c r="L47" s="505"/>
      <c r="M47" s="492" t="s">
        <v>406</v>
      </c>
      <c r="N47" s="358"/>
      <c r="O47" s="358"/>
      <c r="P47" s="358"/>
      <c r="R47" s="505"/>
      <c r="S47" s="492" t="s">
        <v>407</v>
      </c>
      <c r="T47" s="492"/>
      <c r="X47" s="505"/>
      <c r="Y47" s="492" t="s">
        <v>408</v>
      </c>
      <c r="AC47" s="492"/>
      <c r="AD47" s="505"/>
      <c r="AE47" s="492" t="s">
        <v>409</v>
      </c>
      <c r="AI47" s="492"/>
      <c r="AL47" s="492"/>
      <c r="AM47" s="499"/>
      <c r="AV47" s="492"/>
      <c r="AW47" s="492"/>
      <c r="AX47" s="492"/>
      <c r="BJ47" s="492"/>
    </row>
    <row r="48" spans="1:62" s="337" customFormat="1" ht="5.0999999999999996" customHeight="1" x14ac:dyDescent="0.25">
      <c r="A48" s="483"/>
      <c r="B48" s="492"/>
      <c r="C48" s="492"/>
      <c r="D48" s="358"/>
      <c r="E48" s="358"/>
      <c r="F48" s="358"/>
      <c r="G48" s="358"/>
      <c r="H48" s="358"/>
      <c r="I48" s="358"/>
      <c r="J48" s="492"/>
      <c r="AC48" s="492"/>
      <c r="AI48" s="492"/>
      <c r="AL48" s="492"/>
      <c r="AM48" s="499"/>
      <c r="AV48" s="492"/>
      <c r="AW48" s="492"/>
      <c r="AX48" s="492"/>
      <c r="BJ48" s="492"/>
    </row>
    <row r="49" spans="1:39" s="337" customFormat="1" ht="20.100000000000001" customHeight="1" x14ac:dyDescent="0.25">
      <c r="A49" s="490" t="s">
        <v>410</v>
      </c>
      <c r="B49" s="359"/>
      <c r="C49" s="359"/>
      <c r="D49" s="359"/>
      <c r="E49" s="359"/>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c r="AG49" s="359"/>
      <c r="AH49" s="359"/>
      <c r="AI49" s="359"/>
      <c r="AJ49" s="359"/>
      <c r="AK49" s="359"/>
      <c r="AL49" s="359"/>
      <c r="AM49" s="491"/>
    </row>
    <row r="50" spans="1:39" s="337" customFormat="1" ht="5.0999999999999996" customHeight="1" x14ac:dyDescent="0.25">
      <c r="A50" s="483"/>
      <c r="B50" s="358"/>
      <c r="C50" s="358"/>
      <c r="D50" s="358"/>
      <c r="E50" s="358"/>
      <c r="F50" s="358"/>
      <c r="G50" s="358"/>
      <c r="H50" s="358"/>
      <c r="I50" s="358"/>
      <c r="J50" s="502"/>
      <c r="K50" s="502"/>
      <c r="L50" s="502"/>
      <c r="M50" s="502"/>
      <c r="N50" s="502"/>
      <c r="O50" s="502"/>
      <c r="P50" s="502"/>
      <c r="Q50" s="502"/>
      <c r="R50" s="502"/>
      <c r="S50" s="502"/>
      <c r="T50" s="502"/>
      <c r="U50" s="502"/>
      <c r="V50" s="358"/>
      <c r="W50" s="358"/>
      <c r="X50" s="358"/>
      <c r="Y50" s="358"/>
      <c r="Z50" s="358"/>
      <c r="AA50" s="358"/>
      <c r="AB50" s="358"/>
      <c r="AC50" s="503"/>
      <c r="AD50" s="503"/>
      <c r="AE50" s="503"/>
      <c r="AF50" s="503"/>
      <c r="AG50" s="503"/>
      <c r="AH50" s="503"/>
      <c r="AI50" s="358"/>
      <c r="AJ50" s="358"/>
      <c r="AK50" s="358"/>
      <c r="AL50" s="358"/>
      <c r="AM50" s="504"/>
    </row>
    <row r="51" spans="1:39" s="337" customFormat="1" ht="20.100000000000001" customHeight="1" x14ac:dyDescent="0.25">
      <c r="A51" s="483"/>
      <c r="B51" s="358"/>
      <c r="F51" s="358"/>
      <c r="G51" s="358"/>
      <c r="H51" s="358"/>
      <c r="I51" s="358"/>
      <c r="J51" s="492"/>
      <c r="L51" s="505"/>
      <c r="M51" s="492" t="s">
        <v>411</v>
      </c>
      <c r="N51" s="492"/>
      <c r="O51" s="492"/>
      <c r="P51" s="492"/>
      <c r="Q51" s="492"/>
      <c r="R51" s="505"/>
      <c r="S51" s="492" t="s">
        <v>834</v>
      </c>
      <c r="X51" s="505"/>
      <c r="Y51" s="492" t="s">
        <v>413</v>
      </c>
      <c r="AD51" s="505"/>
      <c r="AE51" s="492" t="s">
        <v>414</v>
      </c>
      <c r="AI51" s="506"/>
      <c r="AL51" s="492"/>
      <c r="AM51" s="499"/>
    </row>
    <row r="52" spans="1:39" s="337" customFormat="1" ht="5.0999999999999996" customHeight="1" x14ac:dyDescent="0.25">
      <c r="A52" s="483"/>
      <c r="B52" s="492"/>
      <c r="C52" s="492"/>
      <c r="D52" s="358"/>
      <c r="E52" s="358"/>
      <c r="F52" s="358"/>
      <c r="G52" s="358"/>
      <c r="H52" s="358"/>
      <c r="I52" s="358"/>
      <c r="J52" s="492"/>
      <c r="L52" s="492"/>
      <c r="M52" s="492"/>
      <c r="N52" s="492"/>
      <c r="O52" s="492"/>
      <c r="P52" s="492"/>
      <c r="Q52" s="492"/>
      <c r="R52" s="492"/>
      <c r="S52" s="492"/>
      <c r="X52" s="492"/>
      <c r="Y52" s="492"/>
      <c r="AD52" s="492"/>
      <c r="AE52" s="492"/>
      <c r="AI52" s="492"/>
      <c r="AL52" s="492"/>
      <c r="AM52" s="499"/>
    </row>
    <row r="53" spans="1:39" s="337" customFormat="1" ht="20.100000000000001" customHeight="1" x14ac:dyDescent="0.25">
      <c r="A53" s="483"/>
      <c r="B53" s="492"/>
      <c r="C53" s="492"/>
      <c r="D53" s="358"/>
      <c r="E53" s="358"/>
      <c r="F53" s="358"/>
      <c r="G53" s="358"/>
      <c r="H53" s="358"/>
      <c r="I53" s="358"/>
      <c r="J53" s="492"/>
      <c r="L53" s="505"/>
      <c r="M53" s="492" t="s">
        <v>415</v>
      </c>
      <c r="N53" s="358"/>
      <c r="O53" s="358"/>
      <c r="P53" s="492"/>
      <c r="Q53" s="492"/>
      <c r="R53" s="505"/>
      <c r="S53" s="492" t="s">
        <v>416</v>
      </c>
      <c r="T53" s="358"/>
      <c r="U53" s="358"/>
      <c r="V53" s="358"/>
      <c r="X53" s="505"/>
      <c r="Y53" s="492" t="s">
        <v>417</v>
      </c>
      <c r="Z53" s="492"/>
      <c r="AB53" s="492"/>
      <c r="AC53" s="492"/>
      <c r="AD53" s="505"/>
      <c r="AE53" s="492" t="s">
        <v>418</v>
      </c>
      <c r="AI53" s="492"/>
      <c r="AL53" s="492"/>
      <c r="AM53" s="499"/>
    </row>
    <row r="54" spans="1:39" s="337" customFormat="1" ht="5.0999999999999996" customHeight="1" x14ac:dyDescent="0.25">
      <c r="A54" s="483"/>
      <c r="AM54" s="484"/>
    </row>
    <row r="55" spans="1:39" s="337" customFormat="1" ht="20.100000000000001" customHeight="1" x14ac:dyDescent="0.25">
      <c r="A55" s="490" t="s">
        <v>419</v>
      </c>
      <c r="B55" s="359"/>
      <c r="C55" s="359"/>
      <c r="D55" s="359"/>
      <c r="E55" s="359"/>
      <c r="F55" s="359"/>
      <c r="G55" s="359"/>
      <c r="H55" s="359"/>
      <c r="I55" s="359"/>
      <c r="J55" s="359"/>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9"/>
      <c r="AH55" s="359"/>
      <c r="AI55" s="359"/>
      <c r="AJ55" s="359"/>
      <c r="AK55" s="359"/>
      <c r="AL55" s="359"/>
      <c r="AM55" s="491"/>
    </row>
    <row r="56" spans="1:39" s="337" customFormat="1" ht="5.0999999999999996" customHeight="1" x14ac:dyDescent="0.25">
      <c r="A56" s="483"/>
      <c r="AM56" s="484"/>
    </row>
    <row r="57" spans="1:39" s="337" customFormat="1" ht="20.100000000000001" customHeight="1" x14ac:dyDescent="0.25">
      <c r="A57" s="483"/>
      <c r="B57" s="507" t="s">
        <v>420</v>
      </c>
      <c r="C57" s="363"/>
      <c r="D57" s="363"/>
      <c r="E57" s="363"/>
      <c r="F57" s="363"/>
      <c r="G57" s="363"/>
      <c r="H57" s="363"/>
      <c r="I57" s="363"/>
      <c r="J57" s="363"/>
      <c r="K57" s="485"/>
      <c r="L57" s="485"/>
      <c r="M57" s="485"/>
      <c r="N57" s="485"/>
      <c r="O57" s="485"/>
      <c r="Q57" s="507" t="s">
        <v>421</v>
      </c>
      <c r="R57" s="363"/>
      <c r="S57" s="363"/>
      <c r="T57" s="363"/>
      <c r="U57" s="363"/>
      <c r="V57" s="363"/>
      <c r="W57" s="363"/>
      <c r="X57" s="510"/>
      <c r="Y57" s="510"/>
      <c r="Z57" s="510"/>
      <c r="AA57" s="510"/>
      <c r="AD57" s="507" t="s">
        <v>422</v>
      </c>
      <c r="AE57" s="363"/>
      <c r="AF57" s="363"/>
      <c r="AG57" s="511"/>
      <c r="AH57" s="512"/>
      <c r="AI57" s="513"/>
      <c r="AJ57" s="513"/>
      <c r="AK57" s="513"/>
      <c r="AL57" s="514"/>
      <c r="AM57" s="484"/>
    </row>
    <row r="58" spans="1:39" s="337" customFormat="1" ht="5.0999999999999996" customHeight="1" x14ac:dyDescent="0.25">
      <c r="A58" s="483"/>
      <c r="AM58" s="484"/>
    </row>
    <row r="59" spans="1:39" s="337" customFormat="1" ht="20.100000000000001" customHeight="1" x14ac:dyDescent="0.25">
      <c r="A59" s="483"/>
      <c r="B59" s="510" t="s">
        <v>423</v>
      </c>
      <c r="C59" s="510"/>
      <c r="D59" s="510"/>
      <c r="E59" s="510"/>
      <c r="F59" s="510"/>
      <c r="G59" s="510"/>
      <c r="H59" s="510"/>
      <c r="I59" s="510"/>
      <c r="J59" s="510"/>
      <c r="L59" s="500"/>
      <c r="M59" s="492" t="s">
        <v>424</v>
      </c>
      <c r="R59" s="500"/>
      <c r="S59" s="492" t="s">
        <v>425</v>
      </c>
      <c r="X59" s="500"/>
      <c r="Y59" s="492" t="s">
        <v>426</v>
      </c>
      <c r="AD59" s="500"/>
      <c r="AE59" s="492" t="s">
        <v>868</v>
      </c>
      <c r="AM59" s="484"/>
    </row>
    <row r="60" spans="1:39" s="337" customFormat="1" ht="5.0999999999999996" customHeight="1" x14ac:dyDescent="0.25">
      <c r="A60" s="483"/>
      <c r="AM60" s="484"/>
    </row>
    <row r="61" spans="1:39" s="337" customFormat="1" ht="20.100000000000001" customHeight="1" x14ac:dyDescent="0.25">
      <c r="A61" s="483"/>
      <c r="B61" s="510" t="s">
        <v>427</v>
      </c>
      <c r="C61" s="510"/>
      <c r="D61" s="510"/>
      <c r="E61" s="510"/>
      <c r="F61" s="510"/>
      <c r="G61" s="510"/>
      <c r="H61" s="510"/>
      <c r="I61" s="510"/>
      <c r="J61" s="510"/>
      <c r="L61" s="500"/>
      <c r="M61" s="492" t="s">
        <v>47</v>
      </c>
      <c r="R61" s="500"/>
      <c r="S61" s="492" t="s">
        <v>428</v>
      </c>
      <c r="X61" s="500"/>
      <c r="Y61" s="337" t="s">
        <v>867</v>
      </c>
      <c r="AM61" s="484"/>
    </row>
    <row r="62" spans="1:39" s="337" customFormat="1" ht="5.0999999999999996" customHeight="1" x14ac:dyDescent="0.25">
      <c r="A62" s="483"/>
      <c r="AM62" s="484"/>
    </row>
    <row r="63" spans="1:39" s="337" customFormat="1" ht="20.100000000000001" customHeight="1" x14ac:dyDescent="0.25">
      <c r="A63" s="483"/>
      <c r="B63" s="510" t="s">
        <v>429</v>
      </c>
      <c r="C63" s="510"/>
      <c r="D63" s="510"/>
      <c r="E63" s="510"/>
      <c r="F63" s="510"/>
      <c r="G63" s="510"/>
      <c r="H63" s="510"/>
      <c r="I63" s="510"/>
      <c r="J63" s="510"/>
      <c r="L63" s="500"/>
      <c r="M63" s="492" t="s">
        <v>430</v>
      </c>
      <c r="R63" s="500"/>
      <c r="S63" s="492" t="s">
        <v>431</v>
      </c>
      <c r="X63" s="500"/>
      <c r="Y63" s="492" t="s">
        <v>432</v>
      </c>
      <c r="AM63" s="484"/>
    </row>
    <row r="64" spans="1:39" s="337" customFormat="1" ht="5.0999999999999996" customHeight="1" x14ac:dyDescent="0.25">
      <c r="A64" s="483"/>
      <c r="AM64" s="484"/>
    </row>
    <row r="65" spans="1:39" s="337" customFormat="1" ht="20.100000000000001" customHeight="1" x14ac:dyDescent="0.25">
      <c r="A65" s="483"/>
      <c r="B65" s="510" t="s">
        <v>433</v>
      </c>
      <c r="C65" s="510"/>
      <c r="D65" s="510"/>
      <c r="E65" s="510"/>
      <c r="F65" s="510"/>
      <c r="G65" s="510"/>
      <c r="H65" s="510"/>
      <c r="I65" s="510"/>
      <c r="J65" s="510"/>
      <c r="L65" s="500"/>
      <c r="M65" s="492" t="s">
        <v>434</v>
      </c>
      <c r="R65" s="500"/>
      <c r="S65" s="492" t="s">
        <v>869</v>
      </c>
      <c r="X65" s="500"/>
      <c r="Y65" s="492" t="s">
        <v>435</v>
      </c>
      <c r="AD65" s="500"/>
      <c r="AE65" s="492" t="s">
        <v>870</v>
      </c>
      <c r="AM65" s="484"/>
    </row>
    <row r="66" spans="1:39" s="337" customFormat="1" ht="5.0999999999999996" customHeight="1" x14ac:dyDescent="0.25">
      <c r="A66" s="483"/>
      <c r="AM66" s="484"/>
    </row>
    <row r="67" spans="1:39" s="337" customFormat="1" ht="20.100000000000001" customHeight="1" x14ac:dyDescent="0.25">
      <c r="A67" s="483"/>
      <c r="B67" s="510" t="s">
        <v>436</v>
      </c>
      <c r="C67" s="510"/>
      <c r="D67" s="510"/>
      <c r="E67" s="510"/>
      <c r="F67" s="510"/>
      <c r="G67" s="510"/>
      <c r="H67" s="510"/>
      <c r="I67" s="510"/>
      <c r="J67" s="510"/>
      <c r="L67" s="500"/>
      <c r="M67" s="492" t="s">
        <v>437</v>
      </c>
      <c r="R67" s="500"/>
      <c r="S67" s="492" t="s">
        <v>438</v>
      </c>
      <c r="AM67" s="484"/>
    </row>
    <row r="68" spans="1:39" s="337" customFormat="1" ht="5.0999999999999996" customHeight="1" x14ac:dyDescent="0.25">
      <c r="A68" s="483"/>
      <c r="AM68" s="484"/>
    </row>
    <row r="69" spans="1:39" s="337" customFormat="1" ht="20.100000000000001" customHeight="1" x14ac:dyDescent="0.25">
      <c r="A69" s="483"/>
      <c r="B69" s="510" t="s">
        <v>439</v>
      </c>
      <c r="C69" s="510"/>
      <c r="D69" s="510"/>
      <c r="E69" s="510"/>
      <c r="F69" s="510"/>
      <c r="G69" s="510"/>
      <c r="H69" s="510"/>
      <c r="I69" s="510"/>
      <c r="J69" s="510"/>
      <c r="L69" s="500"/>
      <c r="M69" s="492" t="s">
        <v>440</v>
      </c>
      <c r="R69" s="500"/>
      <c r="S69" s="492" t="s">
        <v>441</v>
      </c>
      <c r="X69" s="500"/>
      <c r="Y69" s="492" t="s">
        <v>442</v>
      </c>
      <c r="AE69" s="492"/>
      <c r="AM69" s="484"/>
    </row>
    <row r="70" spans="1:39" s="337" customFormat="1" ht="5.0999999999999996" customHeight="1" x14ac:dyDescent="0.25">
      <c r="A70" s="483"/>
      <c r="AM70" s="484"/>
    </row>
    <row r="71" spans="1:39" s="337" customFormat="1" ht="20.100000000000001" customHeight="1" x14ac:dyDescent="0.25">
      <c r="A71" s="490" t="s">
        <v>443</v>
      </c>
      <c r="B71" s="359"/>
      <c r="C71" s="359"/>
      <c r="D71" s="359"/>
      <c r="E71" s="359"/>
      <c r="F71" s="359"/>
      <c r="G71" s="359"/>
      <c r="H71" s="359"/>
      <c r="I71" s="359"/>
      <c r="J71" s="359"/>
      <c r="K71" s="359"/>
      <c r="L71" s="359"/>
      <c r="M71" s="359"/>
      <c r="N71" s="359"/>
      <c r="O71" s="359"/>
      <c r="P71" s="359"/>
      <c r="Q71" s="359"/>
      <c r="R71" s="359"/>
      <c r="S71" s="359"/>
      <c r="T71" s="359"/>
      <c r="U71" s="359"/>
      <c r="V71" s="359"/>
      <c r="W71" s="359"/>
      <c r="X71" s="359"/>
      <c r="Y71" s="359"/>
      <c r="Z71" s="359"/>
      <c r="AA71" s="359"/>
      <c r="AB71" s="359"/>
      <c r="AC71" s="359"/>
      <c r="AD71" s="359"/>
      <c r="AE71" s="359"/>
      <c r="AF71" s="359"/>
      <c r="AG71" s="359"/>
      <c r="AH71" s="359"/>
      <c r="AI71" s="359"/>
      <c r="AJ71" s="359"/>
      <c r="AK71" s="359"/>
      <c r="AL71" s="359"/>
      <c r="AM71" s="491"/>
    </row>
    <row r="72" spans="1:39" s="337" customFormat="1" ht="5.0999999999999996" customHeight="1" x14ac:dyDescent="0.25">
      <c r="A72" s="483"/>
      <c r="AM72" s="484"/>
    </row>
    <row r="73" spans="1:39" s="337" customFormat="1" ht="20.100000000000001" customHeight="1" x14ac:dyDescent="0.25">
      <c r="A73" s="483"/>
      <c r="B73" s="510" t="s">
        <v>444</v>
      </c>
      <c r="C73" s="510"/>
      <c r="D73" s="510"/>
      <c r="E73" s="510"/>
      <c r="F73" s="510"/>
      <c r="G73" s="510"/>
      <c r="H73" s="510"/>
      <c r="I73" s="510"/>
      <c r="J73" s="510"/>
      <c r="L73" s="500"/>
      <c r="M73" s="492" t="s">
        <v>445</v>
      </c>
      <c r="R73" s="500"/>
      <c r="S73" s="492" t="s">
        <v>446</v>
      </c>
      <c r="X73" s="500"/>
      <c r="Y73" s="492" t="s">
        <v>47</v>
      </c>
      <c r="AD73" s="500"/>
      <c r="AE73" s="492" t="s">
        <v>447</v>
      </c>
      <c r="AM73" s="484"/>
    </row>
    <row r="74" spans="1:39" s="337" customFormat="1" ht="5.0999999999999996" customHeight="1" x14ac:dyDescent="0.25">
      <c r="A74" s="483"/>
      <c r="AM74" s="484"/>
    </row>
    <row r="75" spans="1:39" s="337" customFormat="1" ht="20.100000000000001" customHeight="1" x14ac:dyDescent="0.25">
      <c r="A75" s="483"/>
      <c r="B75" s="510" t="s">
        <v>448</v>
      </c>
      <c r="C75" s="510"/>
      <c r="D75" s="510"/>
      <c r="E75" s="510"/>
      <c r="F75" s="510"/>
      <c r="G75" s="510"/>
      <c r="H75" s="510"/>
      <c r="I75" s="510"/>
      <c r="J75" s="510"/>
      <c r="L75" s="500"/>
      <c r="M75" s="492" t="s">
        <v>449</v>
      </c>
      <c r="R75" s="500"/>
      <c r="S75" s="492" t="s">
        <v>450</v>
      </c>
      <c r="X75" s="500"/>
      <c r="Y75" s="492" t="s">
        <v>451</v>
      </c>
      <c r="AD75" s="500"/>
      <c r="AE75" s="492" t="s">
        <v>452</v>
      </c>
      <c r="AM75" s="484"/>
    </row>
    <row r="76" spans="1:39" s="337" customFormat="1" ht="5.0999999999999996" customHeight="1" x14ac:dyDescent="0.25">
      <c r="A76" s="483"/>
      <c r="B76" s="358"/>
      <c r="C76" s="358"/>
      <c r="D76" s="358"/>
      <c r="E76" s="358"/>
      <c r="F76" s="358"/>
      <c r="G76" s="358"/>
      <c r="H76" s="358"/>
      <c r="I76" s="358"/>
      <c r="J76" s="358"/>
      <c r="M76" s="492"/>
      <c r="S76" s="492"/>
      <c r="Y76" s="492"/>
      <c r="AE76" s="492"/>
      <c r="AM76" s="484"/>
    </row>
    <row r="77" spans="1:39" s="337" customFormat="1" ht="20.100000000000001" customHeight="1" x14ac:dyDescent="0.25">
      <c r="A77" s="483"/>
      <c r="B77" s="358"/>
      <c r="C77" s="358"/>
      <c r="D77" s="358"/>
      <c r="E77" s="358"/>
      <c r="F77" s="358"/>
      <c r="G77" s="358"/>
      <c r="H77" s="358"/>
      <c r="I77" s="358"/>
      <c r="J77" s="358"/>
      <c r="L77" s="500"/>
      <c r="M77" s="492" t="s">
        <v>453</v>
      </c>
      <c r="R77" s="500"/>
      <c r="S77" s="492" t="s">
        <v>454</v>
      </c>
      <c r="X77" s="500"/>
      <c r="Y77" s="492" t="s">
        <v>455</v>
      </c>
      <c r="AE77" s="492"/>
      <c r="AM77" s="484"/>
    </row>
    <row r="78" spans="1:39" s="337" customFormat="1" ht="5.0999999999999996" customHeight="1" x14ac:dyDescent="0.25">
      <c r="A78" s="483"/>
      <c r="AM78" s="484"/>
    </row>
    <row r="79" spans="1:39" s="337" customFormat="1" ht="20.100000000000001" customHeight="1" x14ac:dyDescent="0.25">
      <c r="A79" s="490" t="s">
        <v>456</v>
      </c>
      <c r="B79" s="359"/>
      <c r="C79" s="359"/>
      <c r="D79" s="359"/>
      <c r="E79" s="359"/>
      <c r="F79" s="359"/>
      <c r="G79" s="359"/>
      <c r="H79" s="359"/>
      <c r="I79" s="359"/>
      <c r="J79" s="359"/>
      <c r="K79" s="359"/>
      <c r="L79" s="359"/>
      <c r="M79" s="359"/>
      <c r="N79" s="359"/>
      <c r="O79" s="359"/>
      <c r="P79" s="359"/>
      <c r="Q79" s="359"/>
      <c r="R79" s="359"/>
      <c r="S79" s="359"/>
      <c r="T79" s="359"/>
      <c r="U79" s="359"/>
      <c r="V79" s="359"/>
      <c r="W79" s="359"/>
      <c r="X79" s="359"/>
      <c r="Y79" s="359"/>
      <c r="Z79" s="359"/>
      <c r="AA79" s="359"/>
      <c r="AB79" s="359"/>
      <c r="AC79" s="359"/>
      <c r="AD79" s="359"/>
      <c r="AE79" s="359"/>
      <c r="AF79" s="359"/>
      <c r="AG79" s="359"/>
      <c r="AH79" s="359"/>
      <c r="AI79" s="359"/>
      <c r="AJ79" s="359"/>
      <c r="AK79" s="359"/>
      <c r="AL79" s="359"/>
      <c r="AM79" s="491"/>
    </row>
    <row r="80" spans="1:39" s="337" customFormat="1" ht="5.0999999999999996" customHeight="1" x14ac:dyDescent="0.25">
      <c r="A80" s="483"/>
      <c r="AM80" s="484"/>
    </row>
    <row r="81" spans="1:39" s="337" customFormat="1" ht="20.100000000000001" customHeight="1" x14ac:dyDescent="0.25">
      <c r="A81" s="483"/>
      <c r="B81" s="510" t="s">
        <v>457</v>
      </c>
      <c r="C81" s="510"/>
      <c r="D81" s="510"/>
      <c r="E81" s="510"/>
      <c r="F81" s="510"/>
      <c r="G81" s="510"/>
      <c r="H81" s="510"/>
      <c r="I81" s="510"/>
      <c r="J81" s="510"/>
      <c r="L81" s="500"/>
      <c r="M81" s="492" t="s">
        <v>458</v>
      </c>
      <c r="R81" s="500"/>
      <c r="S81" s="492" t="s">
        <v>459</v>
      </c>
      <c r="X81" s="500"/>
      <c r="Y81" s="492" t="s">
        <v>460</v>
      </c>
      <c r="AM81" s="484"/>
    </row>
    <row r="82" spans="1:39" s="337" customFormat="1" ht="5.0999999999999996" customHeight="1" x14ac:dyDescent="0.25">
      <c r="A82" s="483"/>
      <c r="AM82" s="484"/>
    </row>
    <row r="83" spans="1:39" s="337" customFormat="1" ht="20.100000000000001" customHeight="1" x14ac:dyDescent="0.25">
      <c r="A83" s="483"/>
      <c r="B83" s="510" t="s">
        <v>461</v>
      </c>
      <c r="C83" s="510"/>
      <c r="D83" s="510"/>
      <c r="E83" s="510"/>
      <c r="F83" s="510"/>
      <c r="G83" s="510"/>
      <c r="H83" s="510"/>
      <c r="I83" s="510"/>
      <c r="J83" s="510"/>
      <c r="L83" s="500"/>
      <c r="M83" s="492" t="s">
        <v>458</v>
      </c>
      <c r="R83" s="500"/>
      <c r="S83" s="492" t="s">
        <v>407</v>
      </c>
      <c r="X83" s="500"/>
      <c r="Y83" s="492" t="s">
        <v>462</v>
      </c>
      <c r="AC83" s="492"/>
      <c r="AM83" s="484"/>
    </row>
    <row r="84" spans="1:39" s="337" customFormat="1" ht="5.0999999999999996" customHeight="1" x14ac:dyDescent="0.25">
      <c r="A84" s="515"/>
      <c r="B84" s="358"/>
      <c r="C84" s="358"/>
      <c r="D84" s="358"/>
      <c r="E84" s="358"/>
      <c r="F84" s="358"/>
      <c r="G84" s="358"/>
      <c r="H84" s="358"/>
      <c r="I84" s="358"/>
      <c r="L84" s="492"/>
      <c r="Q84" s="492"/>
      <c r="W84" s="492"/>
      <c r="AC84" s="492"/>
      <c r="AM84" s="484"/>
    </row>
    <row r="85" spans="1:39" s="337" customFormat="1" ht="20.100000000000001" customHeight="1" x14ac:dyDescent="0.25">
      <c r="A85" s="490" t="s">
        <v>463</v>
      </c>
      <c r="B85" s="359"/>
      <c r="C85" s="359"/>
      <c r="D85" s="359"/>
      <c r="E85" s="359"/>
      <c r="F85" s="359"/>
      <c r="G85" s="359"/>
      <c r="H85" s="359"/>
      <c r="I85" s="359"/>
      <c r="J85" s="359"/>
      <c r="K85" s="359"/>
      <c r="L85" s="359"/>
      <c r="M85" s="359"/>
      <c r="N85" s="359"/>
      <c r="O85" s="359"/>
      <c r="P85" s="359"/>
      <c r="Q85" s="359"/>
      <c r="R85" s="359"/>
      <c r="S85" s="359"/>
      <c r="T85" s="359"/>
      <c r="U85" s="359"/>
      <c r="V85" s="359"/>
      <c r="W85" s="359"/>
      <c r="X85" s="359"/>
      <c r="Y85" s="359"/>
      <c r="Z85" s="359"/>
      <c r="AA85" s="359"/>
      <c r="AB85" s="359"/>
      <c r="AC85" s="359"/>
      <c r="AD85" s="359"/>
      <c r="AE85" s="359"/>
      <c r="AF85" s="359"/>
      <c r="AG85" s="359"/>
      <c r="AH85" s="359"/>
      <c r="AI85" s="359"/>
      <c r="AJ85" s="359"/>
      <c r="AK85" s="359"/>
      <c r="AL85" s="359"/>
      <c r="AM85" s="491"/>
    </row>
    <row r="86" spans="1:39" s="337" customFormat="1" ht="5.0999999999999996" customHeight="1" x14ac:dyDescent="0.25">
      <c r="A86" s="483"/>
      <c r="AM86" s="484"/>
    </row>
    <row r="87" spans="1:39" s="337" customFormat="1" ht="20.100000000000001" customHeight="1" x14ac:dyDescent="0.25">
      <c r="A87" s="483"/>
      <c r="F87" s="358"/>
      <c r="H87" s="358"/>
      <c r="L87" s="505"/>
      <c r="M87" s="492" t="s">
        <v>464</v>
      </c>
      <c r="P87" s="492"/>
      <c r="R87" s="505"/>
      <c r="S87" s="492" t="s">
        <v>465</v>
      </c>
      <c r="X87" s="505"/>
      <c r="Y87" s="492" t="s">
        <v>466</v>
      </c>
      <c r="Z87" s="358"/>
      <c r="AD87" s="505"/>
      <c r="AE87" s="492" t="s">
        <v>467</v>
      </c>
      <c r="AM87" s="484"/>
    </row>
    <row r="88" spans="1:39" s="337" customFormat="1" ht="5.0999999999999996" customHeight="1" x14ac:dyDescent="0.25">
      <c r="A88" s="483"/>
      <c r="AM88" s="484"/>
    </row>
    <row r="89" spans="1:39" s="337" customFormat="1" ht="20.100000000000001" customHeight="1" x14ac:dyDescent="0.25">
      <c r="A89" s="483"/>
      <c r="F89" s="358"/>
      <c r="H89" s="358"/>
      <c r="L89" s="505"/>
      <c r="M89" s="492" t="s">
        <v>468</v>
      </c>
      <c r="R89" s="505"/>
      <c r="S89" s="492" t="s">
        <v>469</v>
      </c>
      <c r="X89" s="505"/>
      <c r="Y89" s="492" t="s">
        <v>470</v>
      </c>
      <c r="Z89" s="358"/>
      <c r="AC89" s="492"/>
      <c r="AM89" s="484"/>
    </row>
    <row r="90" spans="1:39" s="337" customFormat="1" ht="5.0999999999999996" customHeight="1" x14ac:dyDescent="0.25">
      <c r="A90" s="515"/>
      <c r="B90" s="358"/>
      <c r="C90" s="358"/>
      <c r="D90" s="358"/>
      <c r="E90" s="358"/>
      <c r="F90" s="358"/>
      <c r="G90" s="358"/>
      <c r="H90" s="358"/>
      <c r="I90" s="358"/>
      <c r="L90" s="492"/>
      <c r="Q90" s="492"/>
      <c r="W90" s="492"/>
      <c r="AC90" s="492"/>
      <c r="AM90" s="484"/>
    </row>
    <row r="91" spans="1:39" s="337" customFormat="1" ht="20.100000000000001" customHeight="1" x14ac:dyDescent="0.25">
      <c r="A91" s="490" t="s">
        <v>471</v>
      </c>
      <c r="B91" s="359"/>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c r="AE91" s="359"/>
      <c r="AF91" s="359"/>
      <c r="AG91" s="359"/>
      <c r="AH91" s="359"/>
      <c r="AI91" s="359"/>
      <c r="AJ91" s="359"/>
      <c r="AK91" s="359"/>
      <c r="AL91" s="359"/>
      <c r="AM91" s="491"/>
    </row>
    <row r="92" spans="1:39" s="337" customFormat="1" ht="5.0999999999999996" customHeight="1" x14ac:dyDescent="0.25">
      <c r="A92" s="483"/>
      <c r="AM92" s="484"/>
    </row>
    <row r="93" spans="1:39" s="337" customFormat="1" ht="20.100000000000001" customHeight="1" x14ac:dyDescent="0.25">
      <c r="A93" s="483"/>
      <c r="B93" s="510" t="s">
        <v>472</v>
      </c>
      <c r="C93" s="510"/>
      <c r="D93" s="510"/>
      <c r="E93" s="510"/>
      <c r="F93" s="510"/>
      <c r="G93" s="510"/>
      <c r="H93" s="510"/>
      <c r="I93" s="510"/>
      <c r="J93" s="510"/>
      <c r="K93" s="510"/>
      <c r="L93" s="510"/>
      <c r="M93" s="510"/>
      <c r="N93" s="510"/>
      <c r="O93" s="510"/>
      <c r="P93" s="510"/>
      <c r="Q93" s="358"/>
      <c r="R93" s="508" t="s">
        <v>473</v>
      </c>
      <c r="S93" s="375"/>
      <c r="T93" s="375"/>
      <c r="U93" s="375"/>
      <c r="V93" s="375"/>
      <c r="W93" s="375"/>
      <c r="X93" s="375"/>
      <c r="Y93" s="375"/>
      <c r="Z93" s="375"/>
      <c r="AA93" s="375"/>
      <c r="AB93" s="375"/>
      <c r="AC93" s="375"/>
      <c r="AD93" s="375"/>
      <c r="AE93" s="375"/>
      <c r="AF93" s="375"/>
      <c r="AG93" s="375"/>
      <c r="AH93" s="509"/>
      <c r="AJ93" s="358"/>
      <c r="AK93" s="358"/>
      <c r="AL93" s="358"/>
      <c r="AM93" s="484"/>
    </row>
    <row r="94" spans="1:39" s="337" customFormat="1" ht="5.0999999999999996" customHeight="1" x14ac:dyDescent="0.25">
      <c r="A94" s="483"/>
      <c r="AM94" s="484"/>
    </row>
    <row r="95" spans="1:39" s="337" customFormat="1" ht="20.100000000000001" customHeight="1" x14ac:dyDescent="0.25">
      <c r="A95" s="483"/>
      <c r="B95" s="510" t="s">
        <v>474</v>
      </c>
      <c r="C95" s="510"/>
      <c r="D95" s="510"/>
      <c r="E95" s="510"/>
      <c r="F95" s="510"/>
      <c r="G95" s="510"/>
      <c r="H95" s="510"/>
      <c r="I95" s="510"/>
      <c r="J95" s="510"/>
      <c r="L95" s="485"/>
      <c r="M95" s="485"/>
      <c r="N95" s="485"/>
      <c r="O95" s="485"/>
      <c r="P95" s="485"/>
      <c r="R95" s="507" t="s">
        <v>474</v>
      </c>
      <c r="S95" s="363"/>
      <c r="T95" s="363"/>
      <c r="U95" s="363"/>
      <c r="V95" s="363"/>
      <c r="W95" s="363"/>
      <c r="X95" s="363"/>
      <c r="Y95" s="363"/>
      <c r="Z95" s="363"/>
      <c r="AA95" s="363"/>
      <c r="AB95" s="511"/>
      <c r="AD95" s="486"/>
      <c r="AE95" s="353"/>
      <c r="AF95" s="353"/>
      <c r="AG95" s="353"/>
      <c r="AH95" s="487"/>
      <c r="AM95" s="484"/>
    </row>
    <row r="96" spans="1:39" s="337" customFormat="1" ht="5.0999999999999996" customHeight="1" x14ac:dyDescent="0.25">
      <c r="A96" s="483"/>
      <c r="AM96" s="484"/>
    </row>
    <row r="97" spans="1:39" s="337" customFormat="1" ht="20.100000000000001" customHeight="1" x14ac:dyDescent="0.25">
      <c r="A97" s="483"/>
      <c r="B97" s="510" t="s">
        <v>475</v>
      </c>
      <c r="C97" s="510"/>
      <c r="D97" s="510"/>
      <c r="E97" s="510"/>
      <c r="F97" s="510"/>
      <c r="G97" s="510"/>
      <c r="H97" s="510"/>
      <c r="I97" s="510"/>
      <c r="J97" s="510"/>
      <c r="L97" s="485"/>
      <c r="M97" s="485"/>
      <c r="N97" s="485"/>
      <c r="O97" s="485"/>
      <c r="P97" s="485"/>
      <c r="R97" s="507" t="s">
        <v>476</v>
      </c>
      <c r="S97" s="363"/>
      <c r="T97" s="363"/>
      <c r="U97" s="363"/>
      <c r="V97" s="363"/>
      <c r="W97" s="363"/>
      <c r="X97" s="363"/>
      <c r="Y97" s="363"/>
      <c r="Z97" s="363"/>
      <c r="AA97" s="363"/>
      <c r="AB97" s="511"/>
      <c r="AD97" s="486"/>
      <c r="AE97" s="353"/>
      <c r="AF97" s="353"/>
      <c r="AG97" s="353"/>
      <c r="AH97" s="487"/>
      <c r="AM97" s="484"/>
    </row>
    <row r="98" spans="1:39" s="337" customFormat="1" ht="5.0999999999999996" customHeight="1" x14ac:dyDescent="0.25">
      <c r="A98" s="483"/>
      <c r="AM98" s="484"/>
    </row>
    <row r="99" spans="1:39" s="337" customFormat="1" ht="20.100000000000001" customHeight="1" x14ac:dyDescent="0.25">
      <c r="A99" s="483"/>
      <c r="B99" s="510" t="s">
        <v>477</v>
      </c>
      <c r="C99" s="510"/>
      <c r="D99" s="510"/>
      <c r="E99" s="510"/>
      <c r="F99" s="510"/>
      <c r="G99" s="510"/>
      <c r="H99" s="510"/>
      <c r="I99" s="510"/>
      <c r="J99" s="510"/>
      <c r="L99" s="485"/>
      <c r="M99" s="485"/>
      <c r="N99" s="485"/>
      <c r="O99" s="485"/>
      <c r="P99" s="485"/>
      <c r="AM99" s="484"/>
    </row>
    <row r="100" spans="1:39" s="337" customFormat="1" ht="5.0999999999999996" customHeight="1" x14ac:dyDescent="0.25">
      <c r="A100" s="483"/>
      <c r="AM100" s="484"/>
    </row>
    <row r="101" spans="1:39" s="337" customFormat="1" ht="20.100000000000001" customHeight="1" x14ac:dyDescent="0.25">
      <c r="A101" s="490" t="s">
        <v>478</v>
      </c>
      <c r="B101" s="359"/>
      <c r="C101" s="359"/>
      <c r="D101" s="359"/>
      <c r="E101" s="359"/>
      <c r="F101" s="359"/>
      <c r="G101" s="359"/>
      <c r="H101" s="359"/>
      <c r="I101" s="359"/>
      <c r="J101" s="359"/>
      <c r="K101" s="359"/>
      <c r="L101" s="359"/>
      <c r="M101" s="359"/>
      <c r="N101" s="359"/>
      <c r="O101" s="359"/>
      <c r="P101" s="359"/>
      <c r="Q101" s="359"/>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491"/>
    </row>
    <row r="102" spans="1:39" s="337" customFormat="1" ht="5.0999999999999996" customHeight="1" x14ac:dyDescent="0.25">
      <c r="A102" s="483"/>
      <c r="AM102" s="484"/>
    </row>
    <row r="103" spans="1:39" s="337" customFormat="1" ht="20.100000000000001" customHeight="1" x14ac:dyDescent="0.25">
      <c r="A103" s="483"/>
      <c r="B103" s="510" t="s">
        <v>479</v>
      </c>
      <c r="C103" s="510"/>
      <c r="D103" s="510"/>
      <c r="E103" s="510"/>
      <c r="F103" s="510"/>
      <c r="G103" s="510"/>
      <c r="H103" s="510"/>
      <c r="I103" s="510"/>
      <c r="J103" s="510"/>
      <c r="L103" s="500"/>
      <c r="M103" s="492" t="s">
        <v>48</v>
      </c>
      <c r="R103" s="500"/>
      <c r="S103" s="492" t="s">
        <v>1</v>
      </c>
      <c r="U103" s="358"/>
      <c r="V103" s="358"/>
      <c r="X103" s="500"/>
      <c r="Y103" s="337" t="s">
        <v>480</v>
      </c>
      <c r="Z103" s="358"/>
      <c r="AA103" s="358"/>
      <c r="AB103" s="358"/>
      <c r="AD103" s="500"/>
      <c r="AE103" s="337" t="s">
        <v>481</v>
      </c>
      <c r="AM103" s="484"/>
    </row>
    <row r="104" spans="1:39" s="337" customFormat="1" ht="5.0999999999999996" customHeight="1" x14ac:dyDescent="0.25">
      <c r="A104" s="483"/>
      <c r="AM104" s="484"/>
    </row>
    <row r="105" spans="1:39" s="337" customFormat="1" ht="20.100000000000001" customHeight="1" x14ac:dyDescent="0.25">
      <c r="A105" s="483"/>
      <c r="L105" s="500"/>
      <c r="M105" s="492" t="s">
        <v>482</v>
      </c>
      <c r="R105" s="500"/>
      <c r="S105" s="492" t="s">
        <v>483</v>
      </c>
      <c r="U105" s="358"/>
      <c r="V105" s="358"/>
      <c r="X105" s="500"/>
      <c r="Y105" s="492" t="s">
        <v>484</v>
      </c>
      <c r="Z105" s="358"/>
      <c r="AA105" s="358"/>
      <c r="AB105" s="358"/>
      <c r="AD105" s="500"/>
      <c r="AE105" s="337" t="s">
        <v>485</v>
      </c>
      <c r="AM105" s="484"/>
    </row>
    <row r="106" spans="1:39" s="337" customFormat="1" ht="5.0999999999999996" customHeight="1" x14ac:dyDescent="0.25">
      <c r="A106" s="483"/>
      <c r="S106" s="492"/>
      <c r="Y106" s="492"/>
      <c r="AM106" s="484"/>
    </row>
    <row r="107" spans="1:39" s="337" customFormat="1" ht="20.100000000000001" customHeight="1" x14ac:dyDescent="0.25">
      <c r="A107" s="483"/>
      <c r="L107" s="500"/>
      <c r="M107" s="492" t="s">
        <v>486</v>
      </c>
      <c r="R107" s="500"/>
      <c r="S107" s="492" t="s">
        <v>487</v>
      </c>
      <c r="U107" s="358"/>
      <c r="V107" s="358"/>
      <c r="X107" s="500"/>
      <c r="Y107" s="492" t="s">
        <v>488</v>
      </c>
      <c r="Z107" s="358"/>
      <c r="AA107" s="358"/>
      <c r="AB107" s="358"/>
      <c r="AD107" s="500"/>
      <c r="AE107" s="337" t="s">
        <v>489</v>
      </c>
      <c r="AM107" s="484"/>
    </row>
    <row r="108" spans="1:39" s="337" customFormat="1" ht="5.0999999999999996" customHeight="1" x14ac:dyDescent="0.25">
      <c r="A108" s="483"/>
      <c r="AM108" s="484"/>
    </row>
    <row r="109" spans="1:39" s="337" customFormat="1" ht="20.100000000000001" customHeight="1" x14ac:dyDescent="0.25">
      <c r="A109" s="483"/>
      <c r="L109" s="500"/>
      <c r="M109" s="492" t="s">
        <v>490</v>
      </c>
      <c r="R109" s="492"/>
      <c r="T109" s="358"/>
      <c r="U109" s="358"/>
      <c r="V109" s="358"/>
      <c r="X109" s="500"/>
      <c r="Y109" s="492" t="s">
        <v>491</v>
      </c>
      <c r="Z109" s="358"/>
      <c r="AA109" s="358"/>
      <c r="AB109" s="358"/>
      <c r="AD109" s="500"/>
      <c r="AE109" s="492" t="s">
        <v>492</v>
      </c>
      <c r="AM109" s="484"/>
    </row>
    <row r="110" spans="1:39" s="337" customFormat="1" ht="5.0999999999999996" customHeight="1" x14ac:dyDescent="0.25">
      <c r="A110" s="483"/>
      <c r="M110" s="492"/>
      <c r="R110" s="492"/>
      <c r="T110" s="358"/>
      <c r="U110" s="358"/>
      <c r="V110" s="358"/>
      <c r="X110" s="492"/>
      <c r="Y110" s="358"/>
      <c r="Z110" s="358"/>
      <c r="AA110" s="358"/>
      <c r="AM110" s="484"/>
    </row>
    <row r="111" spans="1:39" s="337" customFormat="1" ht="20.100000000000001" customHeight="1" x14ac:dyDescent="0.25">
      <c r="A111" s="483"/>
      <c r="L111" s="500"/>
      <c r="M111" s="516" t="s">
        <v>493</v>
      </c>
      <c r="N111" s="517"/>
      <c r="O111" s="518"/>
      <c r="P111" s="519"/>
      <c r="Q111" s="519"/>
      <c r="R111" s="519"/>
      <c r="S111" s="519"/>
      <c r="T111" s="519"/>
      <c r="U111" s="519"/>
      <c r="V111" s="519"/>
      <c r="W111" s="519"/>
      <c r="X111" s="519"/>
      <c r="Y111" s="519"/>
      <c r="Z111" s="519"/>
      <c r="AA111" s="519"/>
      <c r="AB111" s="519"/>
      <c r="AC111" s="519"/>
      <c r="AD111" s="519"/>
      <c r="AE111" s="519"/>
      <c r="AF111" s="519"/>
      <c r="AG111" s="519"/>
      <c r="AH111" s="520"/>
      <c r="AM111" s="484"/>
    </row>
    <row r="112" spans="1:39" s="337" customFormat="1" ht="5.0999999999999996" customHeight="1" x14ac:dyDescent="0.25">
      <c r="A112" s="483"/>
      <c r="AM112" s="484"/>
    </row>
    <row r="113" spans="1:39" s="337" customFormat="1" ht="20.100000000000001" customHeight="1" x14ac:dyDescent="0.25">
      <c r="A113" s="490" t="s">
        <v>494</v>
      </c>
      <c r="B113" s="359"/>
      <c r="C113" s="359"/>
      <c r="D113" s="359"/>
      <c r="E113" s="359"/>
      <c r="F113" s="359"/>
      <c r="G113" s="359"/>
      <c r="H113" s="359"/>
      <c r="I113" s="359"/>
      <c r="J113" s="359"/>
      <c r="K113" s="359"/>
      <c r="L113" s="359"/>
      <c r="M113" s="359"/>
      <c r="N113" s="359"/>
      <c r="O113" s="359"/>
      <c r="P113" s="359"/>
      <c r="Q113" s="359"/>
      <c r="R113" s="359"/>
      <c r="S113" s="359"/>
      <c r="T113" s="359"/>
      <c r="U113" s="359"/>
      <c r="V113" s="359"/>
      <c r="W113" s="359"/>
      <c r="X113" s="359"/>
      <c r="Y113" s="359"/>
      <c r="Z113" s="359"/>
      <c r="AA113" s="359"/>
      <c r="AB113" s="359"/>
      <c r="AC113" s="359"/>
      <c r="AD113" s="359"/>
      <c r="AE113" s="359"/>
      <c r="AF113" s="359"/>
      <c r="AG113" s="359"/>
      <c r="AH113" s="359"/>
      <c r="AI113" s="359"/>
      <c r="AJ113" s="359"/>
      <c r="AK113" s="359"/>
      <c r="AL113" s="359"/>
      <c r="AM113" s="491"/>
    </row>
    <row r="114" spans="1:39" s="337" customFormat="1" ht="5.0999999999999996" customHeight="1" x14ac:dyDescent="0.25">
      <c r="A114" s="483"/>
      <c r="AM114" s="484"/>
    </row>
    <row r="115" spans="1:39" s="337" customFormat="1" ht="20.100000000000001" customHeight="1" x14ac:dyDescent="0.25">
      <c r="A115" s="483"/>
      <c r="G115" s="492"/>
      <c r="L115" s="500"/>
      <c r="M115" s="492" t="s">
        <v>495</v>
      </c>
      <c r="R115" s="500"/>
      <c r="S115" s="492" t="s">
        <v>496</v>
      </c>
      <c r="T115" s="492"/>
      <c r="U115" s="492"/>
      <c r="V115" s="492"/>
      <c r="X115" s="505"/>
      <c r="Y115" s="492" t="s">
        <v>497</v>
      </c>
      <c r="Z115" s="492"/>
      <c r="AD115" s="500"/>
      <c r="AE115" s="492" t="s">
        <v>498</v>
      </c>
      <c r="AM115" s="484"/>
    </row>
    <row r="116" spans="1:39" s="337" customFormat="1" ht="5.0999999999999996" customHeight="1" x14ac:dyDescent="0.25">
      <c r="A116" s="483"/>
      <c r="C116" s="358"/>
      <c r="D116" s="492"/>
      <c r="E116" s="492"/>
      <c r="F116" s="492"/>
      <c r="G116" s="492"/>
      <c r="H116" s="492"/>
      <c r="I116" s="492"/>
      <c r="J116" s="492"/>
      <c r="K116" s="492"/>
      <c r="L116" s="492"/>
      <c r="M116" s="492"/>
      <c r="N116" s="492"/>
      <c r="O116" s="492"/>
      <c r="S116" s="492"/>
      <c r="T116" s="492"/>
      <c r="U116" s="492"/>
      <c r="V116" s="492"/>
      <c r="W116" s="492"/>
      <c r="X116" s="492"/>
      <c r="Y116" s="492"/>
      <c r="AM116" s="484"/>
    </row>
    <row r="117" spans="1:39" s="337" customFormat="1" ht="20.100000000000001" customHeight="1" x14ac:dyDescent="0.25">
      <c r="A117" s="483"/>
      <c r="K117" s="492"/>
      <c r="L117" s="505"/>
      <c r="M117" s="492" t="s">
        <v>499</v>
      </c>
      <c r="N117" s="492"/>
      <c r="X117" s="492"/>
      <c r="Y117" s="492"/>
      <c r="AM117" s="484"/>
    </row>
    <row r="118" spans="1:39" s="337" customFormat="1" ht="5.0999999999999996" customHeight="1" x14ac:dyDescent="0.25">
      <c r="A118" s="483"/>
      <c r="AM118" s="484"/>
    </row>
    <row r="119" spans="1:39" s="337" customFormat="1" ht="20.100000000000001" customHeight="1" x14ac:dyDescent="0.25">
      <c r="A119" s="490" t="s">
        <v>500</v>
      </c>
      <c r="B119" s="359"/>
      <c r="C119" s="359"/>
      <c r="D119" s="359"/>
      <c r="E119" s="359"/>
      <c r="F119" s="359"/>
      <c r="G119" s="359"/>
      <c r="H119" s="359"/>
      <c r="I119" s="359"/>
      <c r="J119" s="359"/>
      <c r="K119" s="359"/>
      <c r="L119" s="359"/>
      <c r="M119" s="359"/>
      <c r="N119" s="359"/>
      <c r="O119" s="359"/>
      <c r="P119" s="359"/>
      <c r="Q119" s="359"/>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491"/>
    </row>
    <row r="120" spans="1:39" s="337" customFormat="1" ht="5.0999999999999996" customHeight="1" x14ac:dyDescent="0.25">
      <c r="A120" s="483"/>
      <c r="AM120" s="484"/>
    </row>
    <row r="121" spans="1:39" s="337" customFormat="1" ht="20.100000000000001" customHeight="1" x14ac:dyDescent="0.25">
      <c r="A121" s="483"/>
      <c r="K121" s="492"/>
      <c r="L121" s="505"/>
      <c r="M121" s="492" t="s">
        <v>501</v>
      </c>
      <c r="N121" s="492"/>
      <c r="O121" s="492"/>
      <c r="R121" s="505"/>
      <c r="S121" s="492" t="s">
        <v>502</v>
      </c>
      <c r="T121" s="492"/>
      <c r="U121" s="492"/>
      <c r="V121" s="492"/>
      <c r="X121" s="500"/>
      <c r="Y121" s="492" t="s">
        <v>503</v>
      </c>
      <c r="AD121" s="500"/>
      <c r="AE121" s="492" t="s">
        <v>504</v>
      </c>
      <c r="AM121" s="484"/>
    </row>
    <row r="122" spans="1:39" s="337" customFormat="1" ht="5.0999999999999996" customHeight="1" x14ac:dyDescent="0.25">
      <c r="A122" s="483"/>
      <c r="C122" s="358"/>
      <c r="D122" s="492"/>
      <c r="E122" s="492"/>
      <c r="F122" s="492"/>
      <c r="G122" s="492"/>
      <c r="K122" s="492"/>
      <c r="L122" s="492"/>
      <c r="M122" s="492"/>
      <c r="N122" s="492"/>
      <c r="O122" s="492"/>
      <c r="P122" s="492"/>
      <c r="T122" s="492"/>
      <c r="U122" s="492"/>
      <c r="V122" s="492"/>
      <c r="AM122" s="484"/>
    </row>
    <row r="123" spans="1:39" s="337" customFormat="1" ht="20.100000000000001" customHeight="1" x14ac:dyDescent="0.25">
      <c r="A123" s="483"/>
      <c r="K123" s="492"/>
      <c r="L123" s="500"/>
      <c r="M123" s="492" t="s">
        <v>505</v>
      </c>
      <c r="R123" s="500"/>
      <c r="S123" s="492" t="s">
        <v>840</v>
      </c>
      <c r="T123" s="492"/>
      <c r="X123" s="500"/>
      <c r="Y123" s="492" t="s">
        <v>498</v>
      </c>
      <c r="AM123" s="484"/>
    </row>
    <row r="124" spans="1:39" s="337" customFormat="1" ht="5.0999999999999996" customHeight="1" x14ac:dyDescent="0.25">
      <c r="A124" s="483"/>
      <c r="AM124" s="484"/>
    </row>
    <row r="125" spans="1:39" s="337" customFormat="1" ht="20.100000000000001" customHeight="1" x14ac:dyDescent="0.25">
      <c r="A125" s="395" t="s">
        <v>115</v>
      </c>
      <c r="B125" s="395"/>
      <c r="C125" s="395"/>
      <c r="D125" s="395"/>
      <c r="E125" s="395"/>
      <c r="F125" s="395"/>
      <c r="G125" s="395"/>
      <c r="H125" s="395"/>
      <c r="I125" s="395"/>
      <c r="J125" s="395"/>
      <c r="K125" s="395"/>
      <c r="L125" s="395"/>
      <c r="M125" s="395"/>
      <c r="N125" s="395"/>
      <c r="O125" s="395"/>
      <c r="P125" s="395"/>
      <c r="Q125" s="395"/>
      <c r="R125" s="395"/>
      <c r="S125" s="395"/>
      <c r="T125" s="395"/>
      <c r="U125" s="395"/>
      <c r="V125" s="395"/>
      <c r="W125" s="395"/>
      <c r="X125" s="395"/>
      <c r="Y125" s="395"/>
      <c r="Z125" s="395"/>
      <c r="AA125" s="395"/>
      <c r="AB125" s="395"/>
      <c r="AC125" s="395"/>
      <c r="AD125" s="395"/>
      <c r="AE125" s="395"/>
      <c r="AF125" s="395"/>
      <c r="AG125" s="395"/>
      <c r="AH125" s="395"/>
      <c r="AI125" s="395"/>
      <c r="AJ125" s="395"/>
      <c r="AK125" s="395"/>
      <c r="AL125" s="395"/>
      <c r="AM125" s="395"/>
    </row>
    <row r="126" spans="1:39" s="337" customFormat="1" ht="20.100000000000001" customHeight="1" x14ac:dyDescent="0.25">
      <c r="A126" s="528" t="s">
        <v>843</v>
      </c>
      <c r="B126" s="528"/>
      <c r="C126" s="528"/>
      <c r="D126" s="528"/>
      <c r="E126" s="528"/>
      <c r="F126" s="528"/>
      <c r="G126" s="528"/>
      <c r="H126" s="528"/>
      <c r="I126" s="528"/>
      <c r="J126" s="528"/>
      <c r="K126" s="528"/>
      <c r="L126" s="528"/>
      <c r="M126" s="528"/>
      <c r="N126" s="528"/>
      <c r="O126" s="528"/>
      <c r="P126" s="528"/>
      <c r="Q126" s="528"/>
      <c r="R126" s="528"/>
      <c r="S126" s="528"/>
      <c r="T126" s="528"/>
      <c r="U126" s="528"/>
      <c r="V126" s="528"/>
      <c r="W126" s="528"/>
      <c r="X126" s="528"/>
      <c r="Y126" s="528"/>
      <c r="Z126" s="528"/>
      <c r="AA126" s="528"/>
      <c r="AB126" s="528"/>
      <c r="AC126" s="528"/>
      <c r="AD126" s="528"/>
      <c r="AE126" s="528"/>
      <c r="AF126" s="528"/>
      <c r="AG126" s="528"/>
      <c r="AH126" s="528"/>
      <c r="AI126" s="528"/>
      <c r="AJ126" s="528"/>
      <c r="AK126" s="528"/>
      <c r="AL126" s="528"/>
      <c r="AM126" s="528"/>
    </row>
    <row r="127" spans="1:39" s="337" customFormat="1" ht="5.0999999999999996" customHeight="1" x14ac:dyDescent="0.25">
      <c r="A127" s="483"/>
      <c r="AM127" s="484"/>
    </row>
    <row r="128" spans="1:39" s="337" customFormat="1" ht="20.100000000000001" customHeight="1" x14ac:dyDescent="0.25">
      <c r="A128" s="483"/>
      <c r="B128" s="529" t="s">
        <v>790</v>
      </c>
      <c r="C128" s="529"/>
      <c r="D128" s="529"/>
      <c r="E128" s="529"/>
      <c r="F128" s="529"/>
      <c r="G128" s="529"/>
      <c r="H128" s="529"/>
      <c r="I128" s="529"/>
      <c r="J128" s="529"/>
      <c r="M128" s="529" t="s">
        <v>791</v>
      </c>
      <c r="N128" s="529"/>
      <c r="O128" s="529"/>
      <c r="P128" s="529"/>
      <c r="Q128" s="529"/>
      <c r="R128" s="529"/>
      <c r="S128" s="529"/>
      <c r="T128" s="529"/>
      <c r="U128" s="529"/>
      <c r="X128" s="529" t="s">
        <v>792</v>
      </c>
      <c r="Y128" s="529"/>
      <c r="Z128" s="529"/>
      <c r="AA128" s="529"/>
      <c r="AB128" s="529"/>
      <c r="AC128" s="529"/>
      <c r="AD128" s="529"/>
      <c r="AE128" s="529"/>
      <c r="AF128" s="529"/>
      <c r="AM128" s="484"/>
    </row>
    <row r="129" spans="1:39" s="337" customFormat="1" ht="20.100000000000001" customHeight="1" x14ac:dyDescent="0.25">
      <c r="A129" s="483"/>
      <c r="B129" s="485"/>
      <c r="C129" s="485"/>
      <c r="D129" s="485"/>
      <c r="E129" s="485"/>
      <c r="F129" s="485"/>
      <c r="G129" s="485"/>
      <c r="H129" s="485"/>
      <c r="I129" s="485"/>
      <c r="J129" s="485"/>
      <c r="M129" s="485"/>
      <c r="N129" s="485"/>
      <c r="O129" s="485"/>
      <c r="P129" s="485"/>
      <c r="Q129" s="485"/>
      <c r="R129" s="485"/>
      <c r="S129" s="485"/>
      <c r="T129" s="485"/>
      <c r="U129" s="485"/>
      <c r="X129" s="485"/>
      <c r="Y129" s="485"/>
      <c r="Z129" s="485"/>
      <c r="AA129" s="485"/>
      <c r="AB129" s="485"/>
      <c r="AC129" s="485"/>
      <c r="AD129" s="485"/>
      <c r="AE129" s="485"/>
      <c r="AF129" s="485"/>
      <c r="AM129" s="484"/>
    </row>
    <row r="130" spans="1:39" s="337" customFormat="1" ht="5.0999999999999996" customHeight="1" x14ac:dyDescent="0.25">
      <c r="A130" s="483"/>
      <c r="AM130" s="484"/>
    </row>
    <row r="131" spans="1:39" s="337" customFormat="1" ht="20.100000000000001" customHeight="1" x14ac:dyDescent="0.25">
      <c r="A131" s="483"/>
      <c r="B131" s="529" t="s">
        <v>795</v>
      </c>
      <c r="C131" s="529"/>
      <c r="D131" s="529"/>
      <c r="E131" s="529"/>
      <c r="F131" s="529"/>
      <c r="G131" s="529"/>
      <c r="H131" s="529"/>
      <c r="I131" s="529"/>
      <c r="J131" s="529"/>
      <c r="M131" s="529" t="s">
        <v>796</v>
      </c>
      <c r="N131" s="529"/>
      <c r="O131" s="529"/>
      <c r="P131" s="529"/>
      <c r="Q131" s="529"/>
      <c r="R131" s="529"/>
      <c r="S131" s="529"/>
      <c r="T131" s="529"/>
      <c r="U131" s="529"/>
      <c r="X131" s="529" t="s">
        <v>797</v>
      </c>
      <c r="Y131" s="529"/>
      <c r="Z131" s="529"/>
      <c r="AA131" s="529"/>
      <c r="AB131" s="529"/>
      <c r="AC131" s="529"/>
      <c r="AD131" s="529"/>
      <c r="AE131" s="529"/>
      <c r="AF131" s="529"/>
      <c r="AM131" s="484"/>
    </row>
    <row r="132" spans="1:39" s="337" customFormat="1" ht="20.100000000000001" customHeight="1" x14ac:dyDescent="0.25">
      <c r="A132" s="483"/>
      <c r="B132" s="485"/>
      <c r="C132" s="485"/>
      <c r="D132" s="485"/>
      <c r="E132" s="485"/>
      <c r="F132" s="485"/>
      <c r="G132" s="485"/>
      <c r="H132" s="485"/>
      <c r="I132" s="485"/>
      <c r="J132" s="485"/>
      <c r="M132" s="485"/>
      <c r="N132" s="485"/>
      <c r="O132" s="485"/>
      <c r="P132" s="485"/>
      <c r="Q132" s="485"/>
      <c r="R132" s="485"/>
      <c r="S132" s="485"/>
      <c r="T132" s="485"/>
      <c r="U132" s="485"/>
      <c r="X132" s="485"/>
      <c r="Y132" s="485"/>
      <c r="Z132" s="485"/>
      <c r="AA132" s="485"/>
      <c r="AB132" s="485"/>
      <c r="AC132" s="485"/>
      <c r="AD132" s="485"/>
      <c r="AE132" s="485"/>
      <c r="AF132" s="485"/>
      <c r="AM132" s="484"/>
    </row>
    <row r="133" spans="1:39" s="337" customFormat="1" ht="5.0999999999999996" customHeight="1" x14ac:dyDescent="0.25">
      <c r="A133" s="483"/>
      <c r="AM133" s="484"/>
    </row>
    <row r="134" spans="1:39" s="337" customFormat="1" ht="20.100000000000001" customHeight="1" x14ac:dyDescent="0.25">
      <c r="A134" s="483"/>
      <c r="B134" s="529" t="s">
        <v>793</v>
      </c>
      <c r="C134" s="529"/>
      <c r="D134" s="529"/>
      <c r="E134" s="529"/>
      <c r="F134" s="529"/>
      <c r="G134" s="529"/>
      <c r="H134" s="529"/>
      <c r="I134" s="529"/>
      <c r="J134" s="529"/>
      <c r="M134" s="529" t="s">
        <v>794</v>
      </c>
      <c r="N134" s="529"/>
      <c r="O134" s="529"/>
      <c r="P134" s="529"/>
      <c r="Q134" s="529"/>
      <c r="R134" s="529"/>
      <c r="S134" s="529"/>
      <c r="T134" s="529"/>
      <c r="U134" s="529"/>
      <c r="X134" s="529" t="s">
        <v>802</v>
      </c>
      <c r="Y134" s="529"/>
      <c r="Z134" s="529"/>
      <c r="AA134" s="529"/>
      <c r="AB134" s="529"/>
      <c r="AC134" s="529"/>
      <c r="AD134" s="529"/>
      <c r="AE134" s="529"/>
      <c r="AF134" s="529"/>
      <c r="AM134" s="484"/>
    </row>
    <row r="135" spans="1:39" s="337" customFormat="1" ht="20.100000000000001" customHeight="1" x14ac:dyDescent="0.25">
      <c r="A135" s="483"/>
      <c r="B135" s="485"/>
      <c r="C135" s="485"/>
      <c r="D135" s="485"/>
      <c r="E135" s="485"/>
      <c r="F135" s="485"/>
      <c r="G135" s="485"/>
      <c r="H135" s="485"/>
      <c r="I135" s="485"/>
      <c r="J135" s="485"/>
      <c r="M135" s="485"/>
      <c r="N135" s="485"/>
      <c r="O135" s="485"/>
      <c r="P135" s="485"/>
      <c r="Q135" s="485"/>
      <c r="R135" s="485"/>
      <c r="S135" s="485"/>
      <c r="T135" s="485"/>
      <c r="U135" s="485"/>
      <c r="X135" s="485"/>
      <c r="Y135" s="485"/>
      <c r="Z135" s="485"/>
      <c r="AA135" s="485"/>
      <c r="AB135" s="485"/>
      <c r="AC135" s="485"/>
      <c r="AD135" s="485"/>
      <c r="AE135" s="485"/>
      <c r="AF135" s="485"/>
      <c r="AM135" s="484"/>
    </row>
    <row r="136" spans="1:39" s="337" customFormat="1" ht="5.0999999999999996" customHeight="1" x14ac:dyDescent="0.25">
      <c r="A136" s="483"/>
      <c r="AM136" s="484"/>
    </row>
    <row r="137" spans="1:39" s="337" customFormat="1" ht="20.100000000000001" customHeight="1" x14ac:dyDescent="0.25">
      <c r="A137" s="483"/>
      <c r="X137" s="529" t="s">
        <v>801</v>
      </c>
      <c r="Y137" s="529"/>
      <c r="Z137" s="529"/>
      <c r="AA137" s="529"/>
      <c r="AB137" s="529"/>
      <c r="AC137" s="529"/>
      <c r="AD137" s="529"/>
      <c r="AE137" s="529"/>
      <c r="AF137" s="529"/>
      <c r="AM137" s="484"/>
    </row>
    <row r="138" spans="1:39" s="337" customFormat="1" ht="20.100000000000001" customHeight="1" x14ac:dyDescent="0.25">
      <c r="A138" s="483"/>
      <c r="X138" s="485"/>
      <c r="Y138" s="485"/>
      <c r="Z138" s="485"/>
      <c r="AA138" s="485"/>
      <c r="AB138" s="485"/>
      <c r="AC138" s="485"/>
      <c r="AD138" s="485"/>
      <c r="AE138" s="485"/>
      <c r="AF138" s="485"/>
      <c r="AM138" s="484"/>
    </row>
    <row r="139" spans="1:39" s="337" customFormat="1" ht="5.0999999999999996" customHeight="1" x14ac:dyDescent="0.25">
      <c r="A139" s="483"/>
      <c r="AM139" s="484"/>
    </row>
    <row r="140" spans="1:39" s="337" customFormat="1" ht="20.100000000000001" customHeight="1" x14ac:dyDescent="0.25">
      <c r="A140" s="483"/>
      <c r="B140" s="529" t="s">
        <v>798</v>
      </c>
      <c r="C140" s="529"/>
      <c r="D140" s="529"/>
      <c r="E140" s="529"/>
      <c r="F140" s="529"/>
      <c r="G140" s="529"/>
      <c r="H140" s="529"/>
      <c r="I140" s="529"/>
      <c r="J140" s="529"/>
      <c r="M140" s="529" t="s">
        <v>799</v>
      </c>
      <c r="N140" s="529"/>
      <c r="O140" s="529"/>
      <c r="P140" s="529"/>
      <c r="Q140" s="529"/>
      <c r="R140" s="529"/>
      <c r="S140" s="529"/>
      <c r="T140" s="529"/>
      <c r="U140" s="529"/>
      <c r="X140" s="529" t="s">
        <v>803</v>
      </c>
      <c r="Y140" s="529"/>
      <c r="Z140" s="529"/>
      <c r="AA140" s="529"/>
      <c r="AB140" s="529"/>
      <c r="AC140" s="529"/>
      <c r="AD140" s="529"/>
      <c r="AE140" s="529"/>
      <c r="AF140" s="529"/>
      <c r="AM140" s="484"/>
    </row>
    <row r="141" spans="1:39" s="337" customFormat="1" ht="20.100000000000001" customHeight="1" x14ac:dyDescent="0.25">
      <c r="A141" s="483"/>
      <c r="B141" s="485"/>
      <c r="C141" s="485"/>
      <c r="D141" s="485"/>
      <c r="E141" s="485"/>
      <c r="F141" s="485"/>
      <c r="G141" s="485"/>
      <c r="H141" s="485"/>
      <c r="I141" s="485"/>
      <c r="J141" s="485"/>
      <c r="M141" s="485"/>
      <c r="N141" s="485"/>
      <c r="O141" s="485"/>
      <c r="P141" s="485"/>
      <c r="Q141" s="485"/>
      <c r="R141" s="485"/>
      <c r="S141" s="485"/>
      <c r="T141" s="485"/>
      <c r="U141" s="485"/>
      <c r="X141" s="485"/>
      <c r="Y141" s="485"/>
      <c r="Z141" s="485"/>
      <c r="AA141" s="485"/>
      <c r="AB141" s="485"/>
      <c r="AC141" s="485"/>
      <c r="AD141" s="485"/>
      <c r="AE141" s="485"/>
      <c r="AF141" s="485"/>
      <c r="AM141" s="484"/>
    </row>
    <row r="142" spans="1:39" s="337" customFormat="1" ht="5.0999999999999996" customHeight="1" x14ac:dyDescent="0.25">
      <c r="A142" s="483"/>
      <c r="AM142" s="484"/>
    </row>
    <row r="143" spans="1:39" s="337" customFormat="1" ht="20.100000000000001" customHeight="1" x14ac:dyDescent="0.25">
      <c r="A143" s="483"/>
      <c r="X143" s="529" t="s">
        <v>800</v>
      </c>
      <c r="Y143" s="529"/>
      <c r="Z143" s="529"/>
      <c r="AA143" s="529"/>
      <c r="AB143" s="529"/>
      <c r="AC143" s="529"/>
      <c r="AD143" s="529"/>
      <c r="AE143" s="529"/>
      <c r="AF143" s="529"/>
      <c r="AM143" s="484"/>
    </row>
    <row r="144" spans="1:39" s="337" customFormat="1" ht="20.100000000000001" customHeight="1" x14ac:dyDescent="0.25">
      <c r="A144" s="483"/>
      <c r="X144" s="485"/>
      <c r="Y144" s="485"/>
      <c r="Z144" s="485"/>
      <c r="AA144" s="485"/>
      <c r="AB144" s="485"/>
      <c r="AC144" s="485"/>
      <c r="AD144" s="485"/>
      <c r="AE144" s="485"/>
      <c r="AF144" s="485"/>
      <c r="AM144" s="484"/>
    </row>
    <row r="145" spans="1:39" s="337" customFormat="1" ht="5.0999999999999996" customHeight="1" x14ac:dyDescent="0.25">
      <c r="A145" s="483"/>
      <c r="AM145" s="484"/>
    </row>
    <row r="146" spans="1:39" s="337" customFormat="1" ht="20.100000000000001" customHeight="1" x14ac:dyDescent="0.25">
      <c r="A146" s="483"/>
      <c r="B146" s="529" t="s">
        <v>836</v>
      </c>
      <c r="C146" s="529"/>
      <c r="D146" s="529"/>
      <c r="E146" s="529"/>
      <c r="F146" s="529"/>
      <c r="G146" s="529"/>
      <c r="H146" s="529"/>
      <c r="I146" s="529"/>
      <c r="J146" s="529"/>
      <c r="AM146" s="484"/>
    </row>
    <row r="147" spans="1:39" s="337" customFormat="1" ht="20.100000000000001" customHeight="1" x14ac:dyDescent="0.25">
      <c r="A147" s="483"/>
      <c r="B147" s="485"/>
      <c r="C147" s="485"/>
      <c r="D147" s="485"/>
      <c r="E147" s="485"/>
      <c r="F147" s="485"/>
      <c r="G147" s="485"/>
      <c r="H147" s="485"/>
      <c r="I147" s="485"/>
      <c r="J147" s="485"/>
      <c r="AM147" s="484"/>
    </row>
    <row r="148" spans="1:39" s="337" customFormat="1" ht="5.0999999999999996" customHeight="1" x14ac:dyDescent="0.25">
      <c r="A148" s="483"/>
      <c r="AM148" s="484"/>
    </row>
    <row r="149" spans="1:39" s="337" customFormat="1" ht="20.100000000000001" customHeight="1" x14ac:dyDescent="0.25">
      <c r="A149" s="371" t="s">
        <v>804</v>
      </c>
      <c r="B149" s="371"/>
      <c r="C149" s="371"/>
      <c r="D149" s="371"/>
      <c r="E149" s="371"/>
      <c r="F149" s="371"/>
      <c r="G149" s="371"/>
      <c r="H149" s="371"/>
      <c r="I149" s="371"/>
      <c r="J149" s="371"/>
      <c r="K149" s="371"/>
      <c r="L149" s="371"/>
      <c r="M149" s="371"/>
      <c r="N149" s="371"/>
      <c r="O149" s="371"/>
      <c r="P149" s="371"/>
      <c r="Q149" s="371"/>
      <c r="R149" s="371"/>
      <c r="S149" s="371"/>
      <c r="T149" s="371"/>
      <c r="U149" s="371"/>
      <c r="V149" s="371"/>
      <c r="W149" s="371"/>
      <c r="X149" s="371"/>
      <c r="Y149" s="371"/>
      <c r="Z149" s="371"/>
      <c r="AA149" s="371"/>
      <c r="AB149" s="371"/>
      <c r="AC149" s="371"/>
      <c r="AD149" s="371"/>
      <c r="AE149" s="371"/>
      <c r="AF149" s="371"/>
      <c r="AG149" s="371"/>
      <c r="AH149" s="371"/>
      <c r="AI149" s="371"/>
      <c r="AJ149" s="371"/>
      <c r="AK149" s="371"/>
      <c r="AL149" s="371"/>
      <c r="AM149" s="371"/>
    </row>
    <row r="150" spans="1:39" s="337" customFormat="1" ht="5.0999999999999996" customHeight="1" x14ac:dyDescent="0.25">
      <c r="A150" s="483"/>
      <c r="AM150" s="484"/>
    </row>
    <row r="151" spans="1:39" s="337" customFormat="1" ht="20.100000000000001" customHeight="1" x14ac:dyDescent="0.25">
      <c r="A151" s="483"/>
      <c r="B151" s="500"/>
      <c r="D151" s="532" t="s">
        <v>805</v>
      </c>
      <c r="E151" s="532"/>
      <c r="F151" s="532"/>
      <c r="G151" s="532"/>
      <c r="H151" s="532"/>
      <c r="I151" s="532"/>
      <c r="J151" s="532"/>
      <c r="M151" s="500"/>
      <c r="O151" s="532" t="s">
        <v>806</v>
      </c>
      <c r="P151" s="532"/>
      <c r="Q151" s="532"/>
      <c r="R151" s="532"/>
      <c r="S151" s="532"/>
      <c r="T151" s="532"/>
      <c r="U151" s="532"/>
      <c r="X151" s="500"/>
      <c r="Z151" s="532" t="s">
        <v>807</v>
      </c>
      <c r="AA151" s="532"/>
      <c r="AB151" s="532"/>
      <c r="AC151" s="532"/>
      <c r="AD151" s="532"/>
      <c r="AE151" s="532"/>
      <c r="AF151" s="532"/>
      <c r="AM151" s="484"/>
    </row>
    <row r="152" spans="1:39" s="337" customFormat="1" ht="5.0999999999999996" customHeight="1" x14ac:dyDescent="0.25">
      <c r="A152" s="483"/>
      <c r="AM152" s="484"/>
    </row>
    <row r="153" spans="1:39" s="337" customFormat="1" ht="20.100000000000001" customHeight="1" x14ac:dyDescent="0.25">
      <c r="A153" s="483"/>
      <c r="B153" s="500"/>
      <c r="D153" s="532" t="s">
        <v>808</v>
      </c>
      <c r="E153" s="532"/>
      <c r="F153" s="532"/>
      <c r="G153" s="532"/>
      <c r="H153" s="532"/>
      <c r="I153" s="532"/>
      <c r="J153" s="532"/>
      <c r="M153" s="500"/>
      <c r="O153" s="532" t="s">
        <v>809</v>
      </c>
      <c r="P153" s="532"/>
      <c r="Q153" s="532"/>
      <c r="R153" s="532"/>
      <c r="S153" s="532"/>
      <c r="T153" s="532"/>
      <c r="U153" s="532"/>
      <c r="X153" s="500"/>
      <c r="Z153" s="532" t="s">
        <v>810</v>
      </c>
      <c r="AA153" s="532"/>
      <c r="AB153" s="532"/>
      <c r="AC153" s="532"/>
      <c r="AD153" s="532"/>
      <c r="AE153" s="532"/>
      <c r="AF153" s="532"/>
      <c r="AM153" s="484"/>
    </row>
    <row r="154" spans="1:39" s="337" customFormat="1" ht="5.0999999999999996" customHeight="1" x14ac:dyDescent="0.25">
      <c r="A154" s="483"/>
      <c r="AM154" s="484"/>
    </row>
    <row r="155" spans="1:39" s="337" customFormat="1" ht="20.100000000000001" customHeight="1" x14ac:dyDescent="0.25">
      <c r="A155" s="483"/>
      <c r="B155" s="500"/>
      <c r="D155" s="532" t="s">
        <v>811</v>
      </c>
      <c r="E155" s="532"/>
      <c r="F155" s="532"/>
      <c r="G155" s="532"/>
      <c r="H155" s="532"/>
      <c r="I155" s="532"/>
      <c r="J155" s="532"/>
      <c r="M155" s="500"/>
      <c r="O155" s="532" t="s">
        <v>812</v>
      </c>
      <c r="P155" s="532"/>
      <c r="Q155" s="532"/>
      <c r="R155" s="532"/>
      <c r="S155" s="532"/>
      <c r="T155" s="532"/>
      <c r="U155" s="532"/>
      <c r="X155" s="500"/>
      <c r="Z155" s="532" t="s">
        <v>813</v>
      </c>
      <c r="AA155" s="532"/>
      <c r="AB155" s="532"/>
      <c r="AC155" s="532"/>
      <c r="AD155" s="532"/>
      <c r="AE155" s="532"/>
      <c r="AF155" s="532"/>
      <c r="AM155" s="484"/>
    </row>
    <row r="156" spans="1:39" s="337" customFormat="1" ht="5.0999999999999996" customHeight="1" x14ac:dyDescent="0.25">
      <c r="A156" s="483"/>
      <c r="AM156" s="484"/>
    </row>
    <row r="157" spans="1:39" s="337" customFormat="1" ht="20.100000000000001" customHeight="1" x14ac:dyDescent="0.25">
      <c r="A157" s="483"/>
      <c r="B157" s="500"/>
      <c r="D157" s="532" t="s">
        <v>814</v>
      </c>
      <c r="E157" s="532"/>
      <c r="F157" s="532"/>
      <c r="G157" s="532"/>
      <c r="H157" s="532"/>
      <c r="I157" s="532"/>
      <c r="J157" s="532"/>
      <c r="M157" s="500"/>
      <c r="O157" s="532" t="s">
        <v>815</v>
      </c>
      <c r="P157" s="532"/>
      <c r="Q157" s="532"/>
      <c r="R157" s="532"/>
      <c r="S157" s="532"/>
      <c r="T157" s="532"/>
      <c r="U157" s="532"/>
      <c r="X157" s="500"/>
      <c r="Z157" s="532" t="s">
        <v>816</v>
      </c>
      <c r="AA157" s="532"/>
      <c r="AB157" s="532"/>
      <c r="AC157" s="532"/>
      <c r="AD157" s="532"/>
      <c r="AE157" s="532"/>
      <c r="AF157" s="532"/>
      <c r="AM157" s="484"/>
    </row>
    <row r="158" spans="1:39" s="337" customFormat="1" ht="5.0999999999999996" customHeight="1" x14ac:dyDescent="0.25">
      <c r="A158" s="483"/>
      <c r="AM158" s="484"/>
    </row>
    <row r="159" spans="1:39" s="337" customFormat="1" ht="20.100000000000001" customHeight="1" x14ac:dyDescent="0.25">
      <c r="A159" s="483"/>
      <c r="B159" s="500"/>
      <c r="D159" s="532" t="s">
        <v>817</v>
      </c>
      <c r="E159" s="532"/>
      <c r="F159" s="532"/>
      <c r="G159" s="532"/>
      <c r="H159" s="532"/>
      <c r="I159" s="532"/>
      <c r="J159" s="532"/>
      <c r="M159" s="500"/>
      <c r="O159" s="532" t="s">
        <v>818</v>
      </c>
      <c r="P159" s="532"/>
      <c r="Q159" s="532"/>
      <c r="R159" s="532"/>
      <c r="S159" s="532"/>
      <c r="T159" s="532"/>
      <c r="U159" s="532"/>
      <c r="X159" s="500"/>
      <c r="Z159" s="532" t="s">
        <v>819</v>
      </c>
      <c r="AA159" s="532"/>
      <c r="AB159" s="532"/>
      <c r="AC159" s="532"/>
      <c r="AD159" s="532"/>
      <c r="AE159" s="532"/>
      <c r="AF159" s="532"/>
      <c r="AM159" s="484"/>
    </row>
    <row r="160" spans="1:39" s="337" customFormat="1" ht="5.0999999999999996" customHeight="1" x14ac:dyDescent="0.25">
      <c r="A160" s="483"/>
      <c r="AM160" s="484"/>
    </row>
    <row r="161" spans="1:39" s="337" customFormat="1" ht="20.100000000000001" customHeight="1" x14ac:dyDescent="0.25">
      <c r="A161" s="483"/>
      <c r="B161" s="500"/>
      <c r="D161" s="532" t="s">
        <v>820</v>
      </c>
      <c r="E161" s="532"/>
      <c r="F161" s="532"/>
      <c r="G161" s="532"/>
      <c r="H161" s="532"/>
      <c r="I161" s="532"/>
      <c r="J161" s="532"/>
      <c r="M161" s="500"/>
      <c r="O161" s="532" t="s">
        <v>818</v>
      </c>
      <c r="P161" s="532"/>
      <c r="Q161" s="532"/>
      <c r="R161" s="532"/>
      <c r="S161" s="532"/>
      <c r="T161" s="532"/>
      <c r="U161" s="532"/>
      <c r="X161" s="500"/>
      <c r="Z161" s="532" t="s">
        <v>819</v>
      </c>
      <c r="AA161" s="532"/>
      <c r="AB161" s="532"/>
      <c r="AC161" s="532"/>
      <c r="AD161" s="532"/>
      <c r="AE161" s="532"/>
      <c r="AF161" s="532"/>
      <c r="AM161" s="484"/>
    </row>
    <row r="162" spans="1:39" s="337" customFormat="1" ht="5.0999999999999996" customHeight="1" x14ac:dyDescent="0.25">
      <c r="A162" s="483"/>
      <c r="AM162" s="484"/>
    </row>
    <row r="163" spans="1:39" s="337" customFormat="1" ht="20.100000000000001" customHeight="1" x14ac:dyDescent="0.25">
      <c r="A163" s="371" t="s">
        <v>821</v>
      </c>
      <c r="B163" s="371"/>
      <c r="C163" s="371"/>
      <c r="D163" s="371"/>
      <c r="E163" s="371"/>
      <c r="F163" s="371"/>
      <c r="G163" s="371"/>
      <c r="H163" s="371"/>
      <c r="I163" s="371"/>
      <c r="J163" s="371"/>
      <c r="K163" s="371"/>
      <c r="L163" s="371"/>
      <c r="M163" s="371"/>
      <c r="N163" s="371"/>
      <c r="O163" s="371"/>
      <c r="P163" s="371"/>
      <c r="Q163" s="371"/>
      <c r="R163" s="371"/>
      <c r="S163" s="371"/>
      <c r="T163" s="371"/>
      <c r="U163" s="371"/>
      <c r="V163" s="371"/>
      <c r="W163" s="371"/>
      <c r="X163" s="371"/>
      <c r="Y163" s="371"/>
      <c r="Z163" s="371"/>
      <c r="AA163" s="371"/>
      <c r="AB163" s="371"/>
      <c r="AC163" s="371"/>
      <c r="AD163" s="371"/>
      <c r="AE163" s="371"/>
      <c r="AF163" s="371"/>
      <c r="AG163" s="371"/>
      <c r="AH163" s="371"/>
      <c r="AI163" s="371"/>
      <c r="AJ163" s="371"/>
      <c r="AK163" s="371"/>
      <c r="AL163" s="371"/>
      <c r="AM163" s="371"/>
    </row>
    <row r="164" spans="1:39" s="337" customFormat="1" ht="5.0999999999999996" customHeight="1" x14ac:dyDescent="0.25">
      <c r="A164" s="483"/>
      <c r="AM164" s="484"/>
    </row>
    <row r="165" spans="1:39" s="337" customFormat="1" ht="20.100000000000001" customHeight="1" x14ac:dyDescent="0.25">
      <c r="A165" s="483"/>
      <c r="B165" s="530" t="s">
        <v>822</v>
      </c>
      <c r="C165" s="530"/>
      <c r="D165" s="530"/>
      <c r="E165" s="530"/>
      <c r="F165" s="530"/>
      <c r="G165" s="530" t="s">
        <v>829</v>
      </c>
      <c r="H165" s="530"/>
      <c r="I165" s="530"/>
      <c r="J165" s="530"/>
      <c r="K165" s="530"/>
      <c r="L165" s="530"/>
      <c r="M165" s="530"/>
      <c r="N165" s="530"/>
      <c r="O165" s="530" t="s">
        <v>830</v>
      </c>
      <c r="P165" s="530"/>
      <c r="Q165" s="530"/>
      <c r="R165" s="530"/>
      <c r="S165" s="530"/>
      <c r="T165" s="530"/>
      <c r="U165" s="530"/>
      <c r="V165" s="530"/>
      <c r="W165" s="530" t="s">
        <v>831</v>
      </c>
      <c r="X165" s="530"/>
      <c r="Y165" s="530"/>
      <c r="Z165" s="530"/>
      <c r="AA165" s="530"/>
      <c r="AB165" s="530"/>
      <c r="AC165" s="530"/>
      <c r="AD165" s="530"/>
      <c r="AE165" s="530" t="s">
        <v>832</v>
      </c>
      <c r="AF165" s="530"/>
      <c r="AG165" s="530"/>
      <c r="AH165" s="530"/>
      <c r="AI165" s="530"/>
      <c r="AJ165" s="530"/>
      <c r="AK165" s="530"/>
      <c r="AL165" s="530"/>
      <c r="AM165" s="484"/>
    </row>
    <row r="166" spans="1:39" s="337" customFormat="1" ht="20.100000000000001" customHeight="1" x14ac:dyDescent="0.25">
      <c r="A166" s="483"/>
      <c r="B166" s="485" t="s">
        <v>823</v>
      </c>
      <c r="C166" s="485"/>
      <c r="D166" s="485"/>
      <c r="E166" s="485"/>
      <c r="F166" s="485"/>
      <c r="G166" s="485"/>
      <c r="H166" s="485"/>
      <c r="I166" s="485"/>
      <c r="J166" s="485"/>
      <c r="K166" s="485"/>
      <c r="L166" s="485"/>
      <c r="M166" s="485"/>
      <c r="N166" s="485"/>
      <c r="O166" s="485"/>
      <c r="P166" s="485"/>
      <c r="Q166" s="485"/>
      <c r="R166" s="485"/>
      <c r="S166" s="485"/>
      <c r="T166" s="485"/>
      <c r="U166" s="485"/>
      <c r="V166" s="485"/>
      <c r="W166" s="485"/>
      <c r="X166" s="485"/>
      <c r="Y166" s="485"/>
      <c r="Z166" s="485"/>
      <c r="AA166" s="485"/>
      <c r="AB166" s="485"/>
      <c r="AC166" s="485"/>
      <c r="AD166" s="485"/>
      <c r="AE166" s="485"/>
      <c r="AF166" s="485"/>
      <c r="AG166" s="485"/>
      <c r="AH166" s="485"/>
      <c r="AI166" s="485"/>
      <c r="AJ166" s="485"/>
      <c r="AK166" s="485"/>
      <c r="AL166" s="485"/>
      <c r="AM166" s="484"/>
    </row>
    <row r="167" spans="1:39" s="337" customFormat="1" ht="20.100000000000001" customHeight="1" x14ac:dyDescent="0.25">
      <c r="A167" s="483"/>
      <c r="B167" s="485" t="s">
        <v>824</v>
      </c>
      <c r="C167" s="485"/>
      <c r="D167" s="485"/>
      <c r="E167" s="485"/>
      <c r="F167" s="485"/>
      <c r="G167" s="485"/>
      <c r="H167" s="485"/>
      <c r="I167" s="485"/>
      <c r="J167" s="485"/>
      <c r="K167" s="485"/>
      <c r="L167" s="485"/>
      <c r="M167" s="485"/>
      <c r="N167" s="485"/>
      <c r="O167" s="485"/>
      <c r="P167" s="485"/>
      <c r="Q167" s="485"/>
      <c r="R167" s="485"/>
      <c r="S167" s="485"/>
      <c r="T167" s="485"/>
      <c r="U167" s="485"/>
      <c r="V167" s="485"/>
      <c r="W167" s="485"/>
      <c r="X167" s="485"/>
      <c r="Y167" s="485"/>
      <c r="Z167" s="485"/>
      <c r="AA167" s="485"/>
      <c r="AB167" s="485"/>
      <c r="AC167" s="485"/>
      <c r="AD167" s="485"/>
      <c r="AE167" s="485"/>
      <c r="AF167" s="485"/>
      <c r="AG167" s="485"/>
      <c r="AH167" s="485"/>
      <c r="AI167" s="485"/>
      <c r="AJ167" s="485"/>
      <c r="AK167" s="485"/>
      <c r="AL167" s="485"/>
      <c r="AM167" s="484"/>
    </row>
    <row r="168" spans="1:39" s="337" customFormat="1" ht="20.100000000000001" customHeight="1" x14ac:dyDescent="0.25">
      <c r="A168" s="483"/>
      <c r="B168" s="485" t="s">
        <v>825</v>
      </c>
      <c r="C168" s="485"/>
      <c r="D168" s="485"/>
      <c r="E168" s="485"/>
      <c r="F168" s="485"/>
      <c r="G168" s="485"/>
      <c r="H168" s="485"/>
      <c r="I168" s="485"/>
      <c r="J168" s="485"/>
      <c r="K168" s="485"/>
      <c r="L168" s="485"/>
      <c r="M168" s="485"/>
      <c r="N168" s="485"/>
      <c r="O168" s="485"/>
      <c r="P168" s="485"/>
      <c r="Q168" s="485"/>
      <c r="R168" s="485"/>
      <c r="S168" s="485"/>
      <c r="T168" s="485"/>
      <c r="U168" s="485"/>
      <c r="V168" s="485"/>
      <c r="W168" s="485"/>
      <c r="X168" s="485"/>
      <c r="Y168" s="485"/>
      <c r="Z168" s="485"/>
      <c r="AA168" s="485"/>
      <c r="AB168" s="485"/>
      <c r="AC168" s="485"/>
      <c r="AD168" s="485"/>
      <c r="AE168" s="485"/>
      <c r="AF168" s="485"/>
      <c r="AG168" s="485"/>
      <c r="AH168" s="485"/>
      <c r="AI168" s="485"/>
      <c r="AJ168" s="485"/>
      <c r="AK168" s="485"/>
      <c r="AL168" s="485"/>
      <c r="AM168" s="484"/>
    </row>
    <row r="169" spans="1:39" s="337" customFormat="1" ht="20.100000000000001" customHeight="1" x14ac:dyDescent="0.25">
      <c r="A169" s="483"/>
      <c r="B169" s="485" t="s">
        <v>826</v>
      </c>
      <c r="C169" s="485"/>
      <c r="D169" s="485"/>
      <c r="E169" s="485"/>
      <c r="F169" s="485"/>
      <c r="G169" s="485"/>
      <c r="H169" s="485"/>
      <c r="I169" s="485"/>
      <c r="J169" s="485"/>
      <c r="K169" s="485"/>
      <c r="L169" s="485"/>
      <c r="M169" s="485"/>
      <c r="N169" s="485"/>
      <c r="O169" s="485"/>
      <c r="P169" s="485"/>
      <c r="Q169" s="485"/>
      <c r="R169" s="485"/>
      <c r="S169" s="485"/>
      <c r="T169" s="485"/>
      <c r="U169" s="485"/>
      <c r="V169" s="485"/>
      <c r="W169" s="485"/>
      <c r="X169" s="485"/>
      <c r="Y169" s="485"/>
      <c r="Z169" s="485"/>
      <c r="AA169" s="485"/>
      <c r="AB169" s="485"/>
      <c r="AC169" s="485"/>
      <c r="AD169" s="485"/>
      <c r="AE169" s="485"/>
      <c r="AF169" s="485"/>
      <c r="AG169" s="485"/>
      <c r="AH169" s="485"/>
      <c r="AI169" s="485"/>
      <c r="AJ169" s="485"/>
      <c r="AK169" s="485"/>
      <c r="AL169" s="485"/>
      <c r="AM169" s="484"/>
    </row>
    <row r="170" spans="1:39" s="337" customFormat="1" ht="20.100000000000001" customHeight="1" x14ac:dyDescent="0.25">
      <c r="A170" s="483"/>
      <c r="B170" s="485" t="s">
        <v>827</v>
      </c>
      <c r="C170" s="485"/>
      <c r="D170" s="485"/>
      <c r="E170" s="485"/>
      <c r="F170" s="485"/>
      <c r="G170" s="485"/>
      <c r="H170" s="485"/>
      <c r="I170" s="485"/>
      <c r="J170" s="485"/>
      <c r="K170" s="485"/>
      <c r="L170" s="485"/>
      <c r="M170" s="485"/>
      <c r="N170" s="485"/>
      <c r="O170" s="485"/>
      <c r="P170" s="485"/>
      <c r="Q170" s="485"/>
      <c r="R170" s="485"/>
      <c r="S170" s="485"/>
      <c r="T170" s="485"/>
      <c r="U170" s="485"/>
      <c r="V170" s="485"/>
      <c r="W170" s="485"/>
      <c r="X170" s="485"/>
      <c r="Y170" s="485"/>
      <c r="Z170" s="485"/>
      <c r="AA170" s="485"/>
      <c r="AB170" s="485"/>
      <c r="AC170" s="485"/>
      <c r="AD170" s="485"/>
      <c r="AE170" s="485"/>
      <c r="AF170" s="485"/>
      <c r="AG170" s="485"/>
      <c r="AH170" s="485"/>
      <c r="AI170" s="485"/>
      <c r="AJ170" s="485"/>
      <c r="AK170" s="485"/>
      <c r="AL170" s="485"/>
      <c r="AM170" s="484"/>
    </row>
    <row r="171" spans="1:39" s="337" customFormat="1" ht="20.100000000000001" customHeight="1" x14ac:dyDescent="0.25">
      <c r="A171" s="483"/>
      <c r="B171" s="485" t="s">
        <v>828</v>
      </c>
      <c r="C171" s="485"/>
      <c r="D171" s="485"/>
      <c r="E171" s="485"/>
      <c r="F171" s="485"/>
      <c r="G171" s="485"/>
      <c r="H171" s="485"/>
      <c r="I171" s="485"/>
      <c r="J171" s="485"/>
      <c r="K171" s="485"/>
      <c r="L171" s="485"/>
      <c r="M171" s="485"/>
      <c r="N171" s="485"/>
      <c r="O171" s="485"/>
      <c r="P171" s="485"/>
      <c r="Q171" s="485"/>
      <c r="R171" s="485"/>
      <c r="S171" s="485"/>
      <c r="T171" s="485"/>
      <c r="U171" s="485"/>
      <c r="V171" s="485"/>
      <c r="W171" s="485"/>
      <c r="X171" s="485"/>
      <c r="Y171" s="485"/>
      <c r="Z171" s="485"/>
      <c r="AA171" s="485"/>
      <c r="AB171" s="485"/>
      <c r="AC171" s="485"/>
      <c r="AD171" s="485"/>
      <c r="AE171" s="485"/>
      <c r="AF171" s="485"/>
      <c r="AG171" s="485"/>
      <c r="AH171" s="485"/>
      <c r="AI171" s="485"/>
      <c r="AJ171" s="485"/>
      <c r="AK171" s="485"/>
      <c r="AL171" s="485"/>
      <c r="AM171" s="484"/>
    </row>
    <row r="172" spans="1:39" s="337" customFormat="1" ht="5.0999999999999996" customHeight="1" x14ac:dyDescent="0.25">
      <c r="A172" s="483"/>
      <c r="AM172" s="484"/>
    </row>
    <row r="173" spans="1:39" s="337" customFormat="1" ht="20.100000000000001" customHeight="1" x14ac:dyDescent="0.25">
      <c r="A173" s="483"/>
      <c r="B173" s="531" t="s">
        <v>833</v>
      </c>
      <c r="C173" s="531"/>
      <c r="D173" s="531"/>
      <c r="E173" s="531"/>
      <c r="F173" s="531"/>
      <c r="G173" s="532"/>
      <c r="H173" s="532"/>
      <c r="I173" s="532"/>
      <c r="J173" s="532"/>
      <c r="K173" s="532"/>
      <c r="L173" s="532"/>
      <c r="M173" s="532"/>
      <c r="N173" s="532"/>
      <c r="O173" s="532"/>
      <c r="P173" s="532"/>
      <c r="Q173" s="532"/>
      <c r="R173" s="532"/>
      <c r="S173" s="532"/>
      <c r="T173" s="532"/>
      <c r="U173" s="532"/>
      <c r="V173" s="532"/>
      <c r="W173" s="532"/>
      <c r="X173" s="532"/>
      <c r="Y173" s="532"/>
      <c r="Z173" s="532"/>
      <c r="AA173" s="532"/>
      <c r="AB173" s="532"/>
      <c r="AC173" s="532"/>
      <c r="AD173" s="532"/>
      <c r="AE173" s="532"/>
      <c r="AF173" s="532"/>
      <c r="AG173" s="532"/>
      <c r="AH173" s="532"/>
      <c r="AI173" s="532"/>
      <c r="AJ173" s="532"/>
      <c r="AK173" s="532"/>
      <c r="AL173" s="532"/>
      <c r="AM173" s="484"/>
    </row>
    <row r="174" spans="1:39" s="337" customFormat="1" ht="20.100000000000001" customHeight="1" x14ac:dyDescent="0.25">
      <c r="A174" s="483"/>
      <c r="G174" s="532"/>
      <c r="H174" s="532"/>
      <c r="I174" s="532"/>
      <c r="J174" s="532"/>
      <c r="K174" s="532"/>
      <c r="L174" s="532"/>
      <c r="M174" s="532"/>
      <c r="N174" s="532"/>
      <c r="O174" s="532"/>
      <c r="P174" s="532"/>
      <c r="Q174" s="532"/>
      <c r="R174" s="532"/>
      <c r="S174" s="532"/>
      <c r="T174" s="532"/>
      <c r="U174" s="532"/>
      <c r="V174" s="532"/>
      <c r="W174" s="532"/>
      <c r="X174" s="532"/>
      <c r="Y174" s="532"/>
      <c r="Z174" s="532"/>
      <c r="AA174" s="532"/>
      <c r="AB174" s="532"/>
      <c r="AC174" s="532"/>
      <c r="AD174" s="532"/>
      <c r="AE174" s="532"/>
      <c r="AF174" s="532"/>
      <c r="AG174" s="532"/>
      <c r="AH174" s="532"/>
      <c r="AI174" s="532"/>
      <c r="AJ174" s="532"/>
      <c r="AK174" s="532"/>
      <c r="AL174" s="532"/>
      <c r="AM174" s="484"/>
    </row>
    <row r="175" spans="1:39" s="337" customFormat="1" ht="20.100000000000001" customHeight="1" x14ac:dyDescent="0.25">
      <c r="A175" s="483"/>
      <c r="G175" s="532"/>
      <c r="H175" s="532"/>
      <c r="I175" s="532"/>
      <c r="J175" s="532"/>
      <c r="K175" s="532"/>
      <c r="L175" s="532"/>
      <c r="M175" s="532"/>
      <c r="N175" s="532"/>
      <c r="O175" s="532"/>
      <c r="P175" s="532"/>
      <c r="Q175" s="532"/>
      <c r="R175" s="532"/>
      <c r="S175" s="532"/>
      <c r="T175" s="532"/>
      <c r="U175" s="532"/>
      <c r="V175" s="532"/>
      <c r="W175" s="532"/>
      <c r="X175" s="532"/>
      <c r="Y175" s="532"/>
      <c r="Z175" s="532"/>
      <c r="AA175" s="532"/>
      <c r="AB175" s="532"/>
      <c r="AC175" s="532"/>
      <c r="AD175" s="532"/>
      <c r="AE175" s="532"/>
      <c r="AF175" s="532"/>
      <c r="AG175" s="532"/>
      <c r="AH175" s="532"/>
      <c r="AI175" s="532"/>
      <c r="AJ175" s="532"/>
      <c r="AK175" s="532"/>
      <c r="AL175" s="532"/>
      <c r="AM175" s="484"/>
    </row>
    <row r="176" spans="1:39" s="337" customFormat="1" ht="20.100000000000001" customHeight="1" x14ac:dyDescent="0.25">
      <c r="A176" s="483"/>
      <c r="G176" s="532"/>
      <c r="H176" s="532"/>
      <c r="I176" s="532"/>
      <c r="J176" s="532"/>
      <c r="K176" s="532"/>
      <c r="L176" s="532"/>
      <c r="M176" s="532"/>
      <c r="N176" s="532"/>
      <c r="O176" s="532"/>
      <c r="P176" s="532"/>
      <c r="Q176" s="532"/>
      <c r="R176" s="532"/>
      <c r="S176" s="532"/>
      <c r="T176" s="532"/>
      <c r="U176" s="532"/>
      <c r="V176" s="532"/>
      <c r="W176" s="532"/>
      <c r="X176" s="532"/>
      <c r="Y176" s="532"/>
      <c r="Z176" s="532"/>
      <c r="AA176" s="532"/>
      <c r="AB176" s="532"/>
      <c r="AC176" s="532"/>
      <c r="AD176" s="532"/>
      <c r="AE176" s="532"/>
      <c r="AF176" s="532"/>
      <c r="AG176" s="532"/>
      <c r="AH176" s="532"/>
      <c r="AI176" s="532"/>
      <c r="AJ176" s="532"/>
      <c r="AK176" s="532"/>
      <c r="AL176" s="532"/>
      <c r="AM176" s="484"/>
    </row>
    <row r="177" spans="1:39" s="337" customFormat="1" ht="20.100000000000001" customHeight="1" x14ac:dyDescent="0.25">
      <c r="A177" s="483"/>
      <c r="G177" s="532"/>
      <c r="H177" s="532"/>
      <c r="I177" s="532"/>
      <c r="J177" s="532"/>
      <c r="K177" s="532"/>
      <c r="L177" s="532"/>
      <c r="M177" s="532"/>
      <c r="N177" s="532"/>
      <c r="O177" s="532"/>
      <c r="P177" s="532"/>
      <c r="Q177" s="532"/>
      <c r="R177" s="532"/>
      <c r="S177" s="532"/>
      <c r="T177" s="532"/>
      <c r="U177" s="532"/>
      <c r="V177" s="532"/>
      <c r="W177" s="532"/>
      <c r="X177" s="532"/>
      <c r="Y177" s="532"/>
      <c r="Z177" s="532"/>
      <c r="AA177" s="532"/>
      <c r="AB177" s="532"/>
      <c r="AC177" s="532"/>
      <c r="AD177" s="532"/>
      <c r="AE177" s="532"/>
      <c r="AF177" s="532"/>
      <c r="AG177" s="532"/>
      <c r="AH177" s="532"/>
      <c r="AI177" s="532"/>
      <c r="AJ177" s="532"/>
      <c r="AK177" s="532"/>
      <c r="AL177" s="532"/>
      <c r="AM177" s="484"/>
    </row>
    <row r="178" spans="1:39" s="337" customFormat="1" ht="5.0999999999999996" customHeight="1" x14ac:dyDescent="0.25">
      <c r="A178" s="483"/>
      <c r="AM178" s="484"/>
    </row>
    <row r="179" spans="1:39" s="337" customFormat="1" ht="20.100000000000001" customHeight="1" x14ac:dyDescent="0.25">
      <c r="A179" s="490" t="s">
        <v>506</v>
      </c>
      <c r="B179" s="359"/>
      <c r="C179" s="359"/>
      <c r="D179" s="359"/>
      <c r="E179" s="359"/>
      <c r="F179" s="359"/>
      <c r="G179" s="359"/>
      <c r="H179" s="359"/>
      <c r="I179" s="359"/>
      <c r="J179" s="359"/>
      <c r="K179" s="359"/>
      <c r="L179" s="359"/>
      <c r="M179" s="359"/>
      <c r="N179" s="359"/>
      <c r="O179" s="359"/>
      <c r="P179" s="359"/>
      <c r="Q179" s="359"/>
      <c r="R179" s="359"/>
      <c r="S179" s="359"/>
      <c r="T179" s="359"/>
      <c r="U179" s="359"/>
      <c r="V179" s="359"/>
      <c r="W179" s="359"/>
      <c r="X179" s="359"/>
      <c r="Y179" s="359"/>
      <c r="Z179" s="359"/>
      <c r="AA179" s="359"/>
      <c r="AB179" s="359"/>
      <c r="AC179" s="359"/>
      <c r="AD179" s="359"/>
      <c r="AE179" s="359"/>
      <c r="AF179" s="359"/>
      <c r="AG179" s="359"/>
      <c r="AH179" s="359"/>
      <c r="AI179" s="359"/>
      <c r="AJ179" s="359"/>
      <c r="AK179" s="359"/>
      <c r="AL179" s="359"/>
      <c r="AM179" s="491"/>
    </row>
    <row r="180" spans="1:39" s="337" customFormat="1" ht="5.0999999999999996" customHeight="1" x14ac:dyDescent="0.25">
      <c r="A180" s="483"/>
      <c r="AM180" s="484"/>
    </row>
    <row r="181" spans="1:39" s="337" customFormat="1" ht="20.100000000000001" customHeight="1" x14ac:dyDescent="0.25">
      <c r="A181" s="483"/>
      <c r="B181" s="365" t="s">
        <v>507</v>
      </c>
      <c r="C181" s="365"/>
      <c r="D181" s="365"/>
      <c r="E181" s="365"/>
      <c r="F181" s="365"/>
      <c r="G181" s="365"/>
      <c r="H181" s="365"/>
      <c r="I181" s="365"/>
      <c r="J181" s="365"/>
      <c r="K181" s="365"/>
      <c r="L181" s="365"/>
      <c r="M181" s="365"/>
      <c r="N181" s="365"/>
      <c r="O181" s="365"/>
      <c r="P181" s="365"/>
      <c r="Q181" s="365"/>
      <c r="R181" s="365"/>
      <c r="S181" s="365"/>
      <c r="T181" s="365"/>
      <c r="U181" s="365"/>
      <c r="V181" s="365"/>
      <c r="W181" s="358"/>
      <c r="X181" s="505"/>
      <c r="Y181" s="492" t="s">
        <v>437</v>
      </c>
      <c r="Z181" s="358"/>
      <c r="AA181" s="358"/>
      <c r="AB181" s="358"/>
      <c r="AC181" s="358"/>
      <c r="AD181" s="505"/>
      <c r="AE181" s="492" t="s">
        <v>438</v>
      </c>
      <c r="AM181" s="484"/>
    </row>
    <row r="182" spans="1:39" s="337" customFormat="1" ht="5.0999999999999996" customHeight="1" x14ac:dyDescent="0.25">
      <c r="A182" s="483"/>
      <c r="B182" s="358"/>
      <c r="C182" s="358"/>
      <c r="D182" s="358"/>
      <c r="E182" s="358"/>
      <c r="F182" s="358"/>
      <c r="G182" s="358"/>
      <c r="H182" s="358"/>
      <c r="I182" s="358"/>
      <c r="J182" s="358"/>
      <c r="K182" s="358"/>
      <c r="L182" s="358"/>
      <c r="M182" s="358"/>
      <c r="N182" s="358"/>
      <c r="O182" s="358"/>
      <c r="P182" s="358"/>
      <c r="Q182" s="358"/>
      <c r="R182" s="358"/>
      <c r="S182" s="358"/>
      <c r="T182" s="358"/>
      <c r="U182" s="358"/>
      <c r="V182" s="358"/>
      <c r="W182" s="358"/>
      <c r="X182" s="358"/>
      <c r="Y182" s="358"/>
      <c r="Z182" s="358"/>
      <c r="AA182" s="358"/>
      <c r="AB182" s="358"/>
      <c r="AD182" s="358"/>
      <c r="AE182" s="358"/>
      <c r="AM182" s="484"/>
    </row>
    <row r="183" spans="1:39" s="337" customFormat="1" ht="20.100000000000001" customHeight="1" x14ac:dyDescent="0.25">
      <c r="A183" s="483"/>
      <c r="B183" s="365" t="s">
        <v>508</v>
      </c>
      <c r="C183" s="365"/>
      <c r="D183" s="365"/>
      <c r="E183" s="365"/>
      <c r="F183" s="365"/>
      <c r="G183" s="365"/>
      <c r="H183" s="365"/>
      <c r="I183" s="365"/>
      <c r="J183" s="365"/>
      <c r="K183" s="365"/>
      <c r="L183" s="365"/>
      <c r="M183" s="365"/>
      <c r="N183" s="365"/>
      <c r="O183" s="365"/>
      <c r="P183" s="365"/>
      <c r="Q183" s="365"/>
      <c r="R183" s="365"/>
      <c r="S183" s="365"/>
      <c r="T183" s="365"/>
      <c r="U183" s="365"/>
      <c r="V183" s="365"/>
      <c r="W183" s="492"/>
      <c r="X183" s="505"/>
      <c r="Y183" s="492" t="s">
        <v>437</v>
      </c>
      <c r="Z183" s="492"/>
      <c r="AA183" s="492"/>
      <c r="AB183" s="492"/>
      <c r="AD183" s="505"/>
      <c r="AE183" s="492" t="s">
        <v>438</v>
      </c>
      <c r="AM183" s="484"/>
    </row>
    <row r="184" spans="1:39" s="337" customFormat="1" ht="5.0999999999999996" customHeight="1" x14ac:dyDescent="0.25">
      <c r="A184" s="483"/>
      <c r="B184" s="492"/>
      <c r="C184" s="492"/>
      <c r="D184" s="492"/>
      <c r="E184" s="492"/>
      <c r="F184" s="492"/>
      <c r="G184" s="358"/>
      <c r="H184" s="358"/>
      <c r="I184" s="358"/>
      <c r="J184" s="358"/>
      <c r="K184" s="358"/>
      <c r="L184" s="358"/>
      <c r="M184" s="358"/>
      <c r="N184" s="358"/>
      <c r="O184" s="358"/>
      <c r="P184" s="358"/>
      <c r="Q184" s="358"/>
      <c r="R184" s="358"/>
      <c r="S184" s="358"/>
      <c r="T184" s="358"/>
      <c r="U184" s="358"/>
      <c r="V184" s="358"/>
      <c r="W184" s="358"/>
      <c r="X184" s="358"/>
      <c r="Y184" s="358"/>
      <c r="Z184" s="358"/>
      <c r="AA184" s="358"/>
      <c r="AB184" s="358"/>
      <c r="AD184" s="358"/>
      <c r="AE184" s="358"/>
      <c r="AM184" s="484"/>
    </row>
    <row r="185" spans="1:39" s="337" customFormat="1" ht="20.100000000000001" customHeight="1" x14ac:dyDescent="0.25">
      <c r="A185" s="483"/>
      <c r="B185" s="365" t="s">
        <v>509</v>
      </c>
      <c r="C185" s="365"/>
      <c r="D185" s="365"/>
      <c r="E185" s="365"/>
      <c r="F185" s="365"/>
      <c r="G185" s="365"/>
      <c r="H185" s="365"/>
      <c r="I185" s="365"/>
      <c r="J185" s="365"/>
      <c r="K185" s="365"/>
      <c r="L185" s="365"/>
      <c r="M185" s="365"/>
      <c r="N185" s="365"/>
      <c r="O185" s="365"/>
      <c r="P185" s="365"/>
      <c r="Q185" s="365"/>
      <c r="R185" s="365"/>
      <c r="S185" s="365"/>
      <c r="T185" s="365"/>
      <c r="U185" s="365"/>
      <c r="V185" s="365"/>
      <c r="W185" s="492"/>
      <c r="X185" s="505"/>
      <c r="Y185" s="492" t="s">
        <v>437</v>
      </c>
      <c r="Z185" s="492"/>
      <c r="AA185" s="492"/>
      <c r="AB185" s="492"/>
      <c r="AD185" s="505"/>
      <c r="AE185" s="492" t="s">
        <v>438</v>
      </c>
      <c r="AM185" s="484"/>
    </row>
    <row r="186" spans="1:39" s="337" customFormat="1" ht="5.0999999999999996" customHeight="1" x14ac:dyDescent="0.25">
      <c r="A186" s="483"/>
      <c r="B186" s="492"/>
      <c r="C186" s="492"/>
      <c r="D186" s="492"/>
      <c r="E186" s="492"/>
      <c r="F186" s="492"/>
      <c r="G186" s="358"/>
      <c r="H186" s="358"/>
      <c r="I186" s="358"/>
      <c r="J186" s="358"/>
      <c r="K186" s="358"/>
      <c r="L186" s="358"/>
      <c r="M186" s="358"/>
      <c r="N186" s="358"/>
      <c r="O186" s="358"/>
      <c r="P186" s="358"/>
      <c r="Q186" s="358"/>
      <c r="R186" s="358"/>
      <c r="S186" s="358"/>
      <c r="T186" s="358"/>
      <c r="U186" s="358"/>
      <c r="V186" s="358"/>
      <c r="W186" s="358"/>
      <c r="X186" s="358"/>
      <c r="Y186" s="358"/>
      <c r="Z186" s="358"/>
      <c r="AA186" s="358"/>
      <c r="AB186" s="358"/>
      <c r="AD186" s="358"/>
      <c r="AE186" s="358"/>
      <c r="AM186" s="484"/>
    </row>
    <row r="187" spans="1:39" s="337" customFormat="1" ht="20.100000000000001" customHeight="1" x14ac:dyDescent="0.25">
      <c r="A187" s="483"/>
      <c r="B187" s="365" t="s">
        <v>510</v>
      </c>
      <c r="C187" s="365"/>
      <c r="D187" s="365"/>
      <c r="E187" s="365"/>
      <c r="F187" s="365"/>
      <c r="G187" s="365"/>
      <c r="H187" s="365"/>
      <c r="I187" s="365"/>
      <c r="J187" s="365"/>
      <c r="K187" s="365"/>
      <c r="L187" s="365"/>
      <c r="M187" s="365"/>
      <c r="N187" s="365"/>
      <c r="O187" s="365"/>
      <c r="P187" s="365"/>
      <c r="Q187" s="365"/>
      <c r="R187" s="365"/>
      <c r="S187" s="365"/>
      <c r="T187" s="365"/>
      <c r="U187" s="365"/>
      <c r="V187" s="365"/>
      <c r="W187" s="492"/>
      <c r="X187" s="505"/>
      <c r="Y187" s="492" t="s">
        <v>437</v>
      </c>
      <c r="Z187" s="492"/>
      <c r="AA187" s="492"/>
      <c r="AB187" s="492"/>
      <c r="AD187" s="505"/>
      <c r="AE187" s="492" t="s">
        <v>438</v>
      </c>
      <c r="AM187" s="484"/>
    </row>
    <row r="188" spans="1:39" s="337" customFormat="1" ht="5.0999999999999996" customHeight="1" x14ac:dyDescent="0.25">
      <c r="A188" s="483"/>
      <c r="B188" s="492"/>
      <c r="C188" s="492"/>
      <c r="D188" s="492"/>
      <c r="E188" s="492"/>
      <c r="F188" s="492"/>
      <c r="G188" s="358"/>
      <c r="H188" s="358"/>
      <c r="I188" s="358"/>
      <c r="J188" s="358"/>
      <c r="K188" s="358"/>
      <c r="L188" s="358"/>
      <c r="M188" s="358"/>
      <c r="N188" s="358"/>
      <c r="O188" s="358"/>
      <c r="P188" s="358"/>
      <c r="Q188" s="358"/>
      <c r="R188" s="358"/>
      <c r="S188" s="358"/>
      <c r="T188" s="358"/>
      <c r="U188" s="358"/>
      <c r="V188" s="358"/>
      <c r="W188" s="358"/>
      <c r="X188" s="358"/>
      <c r="Y188" s="358"/>
      <c r="Z188" s="358"/>
      <c r="AA188" s="358"/>
      <c r="AB188" s="358"/>
      <c r="AD188" s="358"/>
      <c r="AE188" s="358"/>
      <c r="AM188" s="484"/>
    </row>
    <row r="189" spans="1:39" s="337" customFormat="1" ht="20.100000000000001" customHeight="1" x14ac:dyDescent="0.25">
      <c r="A189" s="483"/>
      <c r="B189" s="365" t="s">
        <v>511</v>
      </c>
      <c r="C189" s="365"/>
      <c r="D189" s="365"/>
      <c r="E189" s="365"/>
      <c r="F189" s="365"/>
      <c r="G189" s="365"/>
      <c r="H189" s="365"/>
      <c r="I189" s="365"/>
      <c r="J189" s="365"/>
      <c r="K189" s="365"/>
      <c r="L189" s="365"/>
      <c r="M189" s="365"/>
      <c r="N189" s="365"/>
      <c r="O189" s="365"/>
      <c r="P189" s="365"/>
      <c r="Q189" s="365"/>
      <c r="R189" s="365"/>
      <c r="S189" s="365"/>
      <c r="T189" s="365"/>
      <c r="U189" s="365"/>
      <c r="V189" s="365"/>
      <c r="W189" s="358"/>
      <c r="X189" s="505"/>
      <c r="Y189" s="492" t="s">
        <v>437</v>
      </c>
      <c r="Z189" s="358"/>
      <c r="AA189" s="358"/>
      <c r="AB189" s="358"/>
      <c r="AC189" s="358"/>
      <c r="AD189" s="505"/>
      <c r="AE189" s="492" t="s">
        <v>438</v>
      </c>
      <c r="AM189" s="484"/>
    </row>
    <row r="190" spans="1:39" s="337" customFormat="1" ht="5.0999999999999996" customHeight="1" x14ac:dyDescent="0.25">
      <c r="A190" s="483"/>
      <c r="AM190" s="484"/>
    </row>
    <row r="191" spans="1:39" s="337" customFormat="1" ht="20.100000000000001" customHeight="1" x14ac:dyDescent="0.25">
      <c r="A191" s="483"/>
      <c r="B191" s="361" t="s">
        <v>512</v>
      </c>
      <c r="C191" s="361"/>
      <c r="D191" s="361"/>
      <c r="E191" s="361"/>
      <c r="F191" s="361"/>
      <c r="G191" s="361"/>
      <c r="H191" s="361"/>
      <c r="I191" s="361"/>
      <c r="J191" s="361"/>
      <c r="K191" s="361"/>
      <c r="L191" s="361"/>
      <c r="M191" s="361"/>
      <c r="N191" s="361"/>
      <c r="O191" s="361"/>
      <c r="P191" s="361"/>
      <c r="Q191" s="361"/>
      <c r="R191" s="361"/>
      <c r="S191" s="361"/>
      <c r="T191" s="361"/>
      <c r="U191" s="361"/>
      <c r="V191" s="361"/>
      <c r="W191" s="361"/>
      <c r="X191" s="361"/>
      <c r="Y191" s="361"/>
      <c r="Z191" s="361"/>
      <c r="AA191" s="361"/>
      <c r="AB191" s="361"/>
      <c r="AC191" s="361"/>
      <c r="AD191" s="361"/>
      <c r="AE191" s="361"/>
      <c r="AF191" s="361"/>
      <c r="AG191" s="361"/>
      <c r="AH191" s="361"/>
      <c r="AI191" s="361"/>
      <c r="AJ191" s="361"/>
      <c r="AK191" s="361"/>
      <c r="AL191" s="361"/>
      <c r="AM191" s="484"/>
    </row>
    <row r="192" spans="1:39" s="337" customFormat="1" ht="5.0999999999999996" customHeight="1" x14ac:dyDescent="0.25">
      <c r="A192" s="521"/>
      <c r="B192" s="351"/>
      <c r="C192" s="351"/>
      <c r="D192" s="351"/>
      <c r="E192" s="351"/>
      <c r="F192" s="351"/>
      <c r="G192" s="351"/>
      <c r="H192" s="351"/>
      <c r="I192" s="351"/>
      <c r="J192" s="351"/>
      <c r="K192" s="351"/>
      <c r="L192" s="351"/>
      <c r="M192" s="351"/>
      <c r="N192" s="351"/>
      <c r="O192" s="351"/>
      <c r="P192" s="351"/>
      <c r="Q192" s="351"/>
      <c r="R192" s="351"/>
      <c r="S192" s="351"/>
      <c r="T192" s="351"/>
      <c r="U192" s="351"/>
      <c r="V192" s="351"/>
      <c r="W192" s="351"/>
      <c r="X192" s="351"/>
      <c r="Y192" s="351"/>
      <c r="Z192" s="351"/>
      <c r="AA192" s="351"/>
      <c r="AB192" s="351"/>
      <c r="AC192" s="351"/>
      <c r="AD192" s="351"/>
      <c r="AE192" s="351"/>
      <c r="AF192" s="351"/>
      <c r="AG192" s="351"/>
      <c r="AH192" s="351"/>
      <c r="AI192" s="351"/>
      <c r="AJ192" s="351"/>
      <c r="AK192" s="351"/>
      <c r="AL192" s="351"/>
      <c r="AM192" s="522"/>
    </row>
    <row r="193" spans="1:39" s="337" customFormat="1" ht="5.0999999999999996" customHeight="1" x14ac:dyDescent="0.25"/>
    <row r="194" spans="1:39" s="337" customFormat="1" ht="20.100000000000001" customHeight="1" x14ac:dyDescent="0.25">
      <c r="A194" s="485" t="s">
        <v>513</v>
      </c>
      <c r="B194" s="485"/>
      <c r="C194" s="485"/>
      <c r="D194" s="485"/>
      <c r="E194" s="485"/>
      <c r="F194" s="485"/>
      <c r="G194" s="485"/>
      <c r="H194" s="485"/>
      <c r="I194" s="485"/>
      <c r="J194" s="485"/>
      <c r="K194" s="485"/>
      <c r="L194" s="523"/>
      <c r="M194" s="524"/>
      <c r="N194" s="524"/>
      <c r="O194" s="524"/>
      <c r="P194" s="524"/>
      <c r="Q194" s="524"/>
      <c r="R194" s="524"/>
      <c r="S194" s="524"/>
      <c r="T194" s="524"/>
      <c r="U194" s="524"/>
      <c r="V194" s="524"/>
      <c r="W194" s="524"/>
      <c r="X194" s="524"/>
      <c r="Y194" s="524"/>
      <c r="Z194" s="524"/>
      <c r="AA194" s="524"/>
      <c r="AB194" s="524"/>
      <c r="AC194" s="524"/>
      <c r="AD194" s="524"/>
      <c r="AE194" s="524"/>
      <c r="AF194" s="524"/>
      <c r="AG194" s="524"/>
      <c r="AH194" s="524"/>
      <c r="AI194" s="524"/>
      <c r="AJ194" s="524"/>
      <c r="AK194" s="524"/>
      <c r="AL194" s="524"/>
      <c r="AM194" s="525"/>
    </row>
    <row r="195" spans="1:39" s="337" customFormat="1" ht="5.0999999999999996" customHeight="1" x14ac:dyDescent="0.25"/>
    <row r="196" spans="1:39" s="337" customFormat="1" ht="20.100000000000001" customHeight="1" x14ac:dyDescent="0.25">
      <c r="A196" s="518" t="s">
        <v>835</v>
      </c>
      <c r="B196" s="519"/>
      <c r="C196" s="519"/>
      <c r="D196" s="519"/>
      <c r="E196" s="519"/>
      <c r="F196" s="519"/>
      <c r="G196" s="519"/>
      <c r="H196" s="519"/>
      <c r="I196" s="519"/>
      <c r="J196" s="519"/>
      <c r="K196" s="519"/>
      <c r="L196" s="519"/>
      <c r="M196" s="519"/>
      <c r="N196" s="519"/>
      <c r="O196" s="519"/>
      <c r="P196" s="519"/>
      <c r="Q196" s="519"/>
      <c r="R196" s="519"/>
      <c r="S196" s="519"/>
      <c r="T196" s="519"/>
      <c r="U196" s="519"/>
      <c r="V196" s="519"/>
      <c r="W196" s="519"/>
      <c r="X196" s="519"/>
      <c r="Y196" s="519"/>
      <c r="Z196" s="519"/>
      <c r="AA196" s="519"/>
      <c r="AB196" s="519"/>
      <c r="AC196" s="519"/>
      <c r="AD196" s="519"/>
      <c r="AE196" s="519"/>
      <c r="AF196" s="519"/>
      <c r="AG196" s="519"/>
      <c r="AH196" s="519"/>
      <c r="AI196" s="519"/>
      <c r="AJ196" s="519"/>
      <c r="AK196" s="519"/>
      <c r="AL196" s="519"/>
      <c r="AM196" s="520"/>
    </row>
  </sheetData>
  <sheetProtection algorithmName="SHA-512" hashValue="ZH1u0+46GRi6c5Rs0i4I8dSjHjKnMtQP5SOqP1UZPlSQ1Z1JLHvo1RXdxqiPJW2oJR1oS+G35lz+YfuxbKz73Q==" saltValue="alz9sj3gZ+ePo2Dqv3xkow==" spinCount="100000" sheet="1" objects="1" scenarios="1"/>
  <mergeCells count="176">
    <mergeCell ref="A1:AF1"/>
    <mergeCell ref="AG1:AM1"/>
    <mergeCell ref="A5:AM5"/>
    <mergeCell ref="A6:AM6"/>
    <mergeCell ref="A8:AM8"/>
    <mergeCell ref="A10:AM10"/>
    <mergeCell ref="B16:K16"/>
    <mergeCell ref="L16:AL16"/>
    <mergeCell ref="B17:K17"/>
    <mergeCell ref="L17:AL17"/>
    <mergeCell ref="B18:K18"/>
    <mergeCell ref="L18:AL18"/>
    <mergeCell ref="A11:AM11"/>
    <mergeCell ref="B13:K13"/>
    <mergeCell ref="L13:AL13"/>
    <mergeCell ref="B14:K14"/>
    <mergeCell ref="L14:AL14"/>
    <mergeCell ref="B15:K15"/>
    <mergeCell ref="L15:AL15"/>
    <mergeCell ref="A23:AM23"/>
    <mergeCell ref="B25:K25"/>
    <mergeCell ref="L25:AL25"/>
    <mergeCell ref="B26:K26"/>
    <mergeCell ref="L26:AL26"/>
    <mergeCell ref="B27:K27"/>
    <mergeCell ref="L27:AL27"/>
    <mergeCell ref="B19:K19"/>
    <mergeCell ref="L19:AL19"/>
    <mergeCell ref="B20:K20"/>
    <mergeCell ref="L20:AL20"/>
    <mergeCell ref="B21:K21"/>
    <mergeCell ref="L21:AL21"/>
    <mergeCell ref="A55:AM55"/>
    <mergeCell ref="B57:J57"/>
    <mergeCell ref="K57:O57"/>
    <mergeCell ref="Q57:W57"/>
    <mergeCell ref="X57:AA57"/>
    <mergeCell ref="AD57:AG57"/>
    <mergeCell ref="AH57:AL57"/>
    <mergeCell ref="A29:AM29"/>
    <mergeCell ref="B31:J31"/>
    <mergeCell ref="L31:AL31"/>
    <mergeCell ref="B41:J41"/>
    <mergeCell ref="A43:AM43"/>
    <mergeCell ref="A49:AM49"/>
    <mergeCell ref="A71:AM71"/>
    <mergeCell ref="B73:J73"/>
    <mergeCell ref="B75:J75"/>
    <mergeCell ref="A79:AM79"/>
    <mergeCell ref="B81:J81"/>
    <mergeCell ref="B83:J83"/>
    <mergeCell ref="B59:J59"/>
    <mergeCell ref="B61:J61"/>
    <mergeCell ref="B63:J63"/>
    <mergeCell ref="B65:J65"/>
    <mergeCell ref="B67:J67"/>
    <mergeCell ref="B69:J69"/>
    <mergeCell ref="B97:J97"/>
    <mergeCell ref="L97:P97"/>
    <mergeCell ref="R97:AB97"/>
    <mergeCell ref="AD97:AH97"/>
    <mergeCell ref="B99:J99"/>
    <mergeCell ref="L99:P99"/>
    <mergeCell ref="A85:AM85"/>
    <mergeCell ref="A91:AM91"/>
    <mergeCell ref="B93:P93"/>
    <mergeCell ref="R93:AH93"/>
    <mergeCell ref="B95:J95"/>
    <mergeCell ref="L95:P95"/>
    <mergeCell ref="R95:AB95"/>
    <mergeCell ref="AD95:AH95"/>
    <mergeCell ref="A125:AM125"/>
    <mergeCell ref="A126:AM126"/>
    <mergeCell ref="B128:J128"/>
    <mergeCell ref="M128:U128"/>
    <mergeCell ref="X128:AF128"/>
    <mergeCell ref="B129:J129"/>
    <mergeCell ref="M129:U129"/>
    <mergeCell ref="X129:AF129"/>
    <mergeCell ref="A101:AM101"/>
    <mergeCell ref="B103:J103"/>
    <mergeCell ref="M111:N111"/>
    <mergeCell ref="O111:AH111"/>
    <mergeCell ref="A113:AM113"/>
    <mergeCell ref="A119:AM119"/>
    <mergeCell ref="B134:J134"/>
    <mergeCell ref="M134:U134"/>
    <mergeCell ref="X134:AF134"/>
    <mergeCell ref="B135:J135"/>
    <mergeCell ref="M135:U135"/>
    <mergeCell ref="X135:AF135"/>
    <mergeCell ref="B131:J131"/>
    <mergeCell ref="M131:U131"/>
    <mergeCell ref="X131:AF131"/>
    <mergeCell ref="B132:J132"/>
    <mergeCell ref="M132:U132"/>
    <mergeCell ref="X132:AF132"/>
    <mergeCell ref="X143:AF143"/>
    <mergeCell ref="X144:AF144"/>
    <mergeCell ref="B146:J146"/>
    <mergeCell ref="B147:J147"/>
    <mergeCell ref="A149:AM149"/>
    <mergeCell ref="D151:J151"/>
    <mergeCell ref="O151:U151"/>
    <mergeCell ref="Z151:AF151"/>
    <mergeCell ref="X137:AF137"/>
    <mergeCell ref="X138:AF138"/>
    <mergeCell ref="B140:J140"/>
    <mergeCell ref="M140:U140"/>
    <mergeCell ref="X140:AF140"/>
    <mergeCell ref="B141:J141"/>
    <mergeCell ref="M141:U141"/>
    <mergeCell ref="X141:AF141"/>
    <mergeCell ref="D157:J157"/>
    <mergeCell ref="O157:U157"/>
    <mergeCell ref="Z157:AF157"/>
    <mergeCell ref="D159:J159"/>
    <mergeCell ref="O159:U159"/>
    <mergeCell ref="Z159:AF159"/>
    <mergeCell ref="D153:J153"/>
    <mergeCell ref="O153:U153"/>
    <mergeCell ref="Z153:AF153"/>
    <mergeCell ref="D155:J155"/>
    <mergeCell ref="O155:U155"/>
    <mergeCell ref="Z155:AF155"/>
    <mergeCell ref="D161:J161"/>
    <mergeCell ref="O161:U161"/>
    <mergeCell ref="Z161:AF161"/>
    <mergeCell ref="A163:AM163"/>
    <mergeCell ref="B165:F165"/>
    <mergeCell ref="G165:N165"/>
    <mergeCell ref="O165:V165"/>
    <mergeCell ref="W165:AD165"/>
    <mergeCell ref="AE165:AL165"/>
    <mergeCell ref="B166:F166"/>
    <mergeCell ref="G166:N166"/>
    <mergeCell ref="O166:V166"/>
    <mergeCell ref="W166:AD166"/>
    <mergeCell ref="AE166:AL166"/>
    <mergeCell ref="B167:F167"/>
    <mergeCell ref="G167:N167"/>
    <mergeCell ref="O167:V167"/>
    <mergeCell ref="W167:AD167"/>
    <mergeCell ref="AE167:AL167"/>
    <mergeCell ref="B168:F168"/>
    <mergeCell ref="G168:N168"/>
    <mergeCell ref="O168:V168"/>
    <mergeCell ref="W168:AD168"/>
    <mergeCell ref="AE168:AL168"/>
    <mergeCell ref="B169:F169"/>
    <mergeCell ref="G169:N169"/>
    <mergeCell ref="O169:V169"/>
    <mergeCell ref="W169:AD169"/>
    <mergeCell ref="AE169:AL169"/>
    <mergeCell ref="B170:F170"/>
    <mergeCell ref="G170:N170"/>
    <mergeCell ref="O170:V170"/>
    <mergeCell ref="W170:AD170"/>
    <mergeCell ref="AE170:AL170"/>
    <mergeCell ref="B171:F171"/>
    <mergeCell ref="G171:N171"/>
    <mergeCell ref="O171:V171"/>
    <mergeCell ref="W171:AD171"/>
    <mergeCell ref="AE171:AL171"/>
    <mergeCell ref="B187:V187"/>
    <mergeCell ref="B189:V189"/>
    <mergeCell ref="B191:AL191"/>
    <mergeCell ref="A194:K194"/>
    <mergeCell ref="L194:AM194"/>
    <mergeCell ref="A196:AM196"/>
    <mergeCell ref="B173:F173"/>
    <mergeCell ref="G173:AL177"/>
    <mergeCell ref="A179:AM179"/>
    <mergeCell ref="B181:V181"/>
    <mergeCell ref="B183:V183"/>
    <mergeCell ref="B185:V185"/>
  </mergeCells>
  <conditionalFormatting sqref="G186:AB186 AD186:AE186">
    <cfRule type="expression" dxfId="1" priority="2" stopIfTrue="1">
      <formula>IF(AND(#REF!="",#REF!="SIM"),TRUE,FALSE)</formula>
    </cfRule>
  </conditionalFormatting>
  <conditionalFormatting sqref="X182:Y182 AD182:AE182 G184:AB184 AD184:AE184 G188:AB188 AD188:AE188">
    <cfRule type="expression" dxfId="0" priority="1" stopIfTrue="1">
      <formula>IF(AND(#REF!="",#REF!="NÃO"),TRUE,FALSE)</formula>
    </cfRule>
  </conditionalFormatting>
  <dataValidations count="2">
    <dataValidation type="whole" operator="greaterThanOrEqual" allowBlank="1" showInputMessage="1" showErrorMessage="1" errorTitle="ATENÇÃO" error="Campo aceita somente números." sqref="AD103 AD105 AD107 AC110" xr:uid="{B9849D00-18DB-4B18-A869-78E5A62F4175}">
      <formula1>0</formula1>
    </dataValidation>
    <dataValidation type="date" allowBlank="1" showInputMessage="1" showErrorMessage="1" errorTitle="ATENÇÃO" error="Este campo aceita somente datas no formato DD/MM/AAAA._x000a_Não são aceitas datas futuras e datas anteriores a 180 dias." sqref="J44 J50" xr:uid="{D0ED08A5-1B61-41B0-95A7-329BC27886AA}">
      <formula1>TODAY()-180</formula1>
      <formula2>TODAY()+7</formula2>
    </dataValidation>
  </dataValidations>
  <hyperlinks>
    <hyperlink ref="AO1" location="MENU!B26" display="MENU" xr:uid="{D0A15BD8-15F3-436D-9728-6326ED78BB99}"/>
  </hyperlinks>
  <printOptions horizontalCentered="1"/>
  <pageMargins left="0.23622047244094491" right="0.23622047244094491" top="0.35433070866141736" bottom="0.35433070866141736" header="0.31496062992125984" footer="0.31496062992125984"/>
  <pageSetup paperSize="9" scale="67"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209C0-93D3-477C-AC80-23F01D04D09E}">
  <sheetPr codeName="Planilha23">
    <pageSetUpPr fitToPage="1"/>
  </sheetPr>
  <dimension ref="A1:R28"/>
  <sheetViews>
    <sheetView showGridLines="0" zoomScaleNormal="100" workbookViewId="0"/>
  </sheetViews>
  <sheetFormatPr defaultRowHeight="20.100000000000001" customHeight="1" x14ac:dyDescent="0.25"/>
  <cols>
    <col min="1" max="1" width="120.625" customWidth="1"/>
    <col min="2" max="2" width="25.625" customWidth="1"/>
    <col min="4" max="4" width="25.625" customWidth="1"/>
  </cols>
  <sheetData>
    <row r="1" spans="1:4" ht="140.1" customHeight="1" x14ac:dyDescent="0.25">
      <c r="A1" s="67"/>
      <c r="D1" s="124" t="s">
        <v>686</v>
      </c>
    </row>
    <row r="2" spans="1:4" ht="3.95" customHeight="1" x14ac:dyDescent="0.25"/>
    <row r="3" spans="1:4" ht="3.95" customHeight="1" x14ac:dyDescent="0.25">
      <c r="A3" s="67"/>
      <c r="B3" s="67"/>
    </row>
    <row r="6" spans="1:4" ht="20.100000000000001" customHeight="1" x14ac:dyDescent="0.25">
      <c r="A6" s="308" t="s">
        <v>59</v>
      </c>
      <c r="B6" s="308"/>
    </row>
    <row r="7" spans="1:4" ht="20.100000000000001" customHeight="1" x14ac:dyDescent="0.25">
      <c r="A7" s="308" t="s">
        <v>236</v>
      </c>
      <c r="B7" s="308"/>
    </row>
    <row r="8" spans="1:4" ht="20.100000000000001" customHeight="1" x14ac:dyDescent="0.25">
      <c r="A8" s="308" t="s">
        <v>66</v>
      </c>
      <c r="B8" s="308"/>
    </row>
    <row r="9" spans="1:4" ht="20.100000000000001" customHeight="1" x14ac:dyDescent="0.25">
      <c r="A9" s="308" t="s">
        <v>70</v>
      </c>
      <c r="B9" s="308"/>
    </row>
    <row r="10" spans="1:4" ht="20.100000000000001" customHeight="1" x14ac:dyDescent="0.25">
      <c r="A10" s="308" t="s">
        <v>863</v>
      </c>
      <c r="B10" s="308"/>
    </row>
    <row r="11" spans="1:4" ht="20.100000000000001" customHeight="1" x14ac:dyDescent="0.25">
      <c r="A11" s="308" t="s">
        <v>71</v>
      </c>
      <c r="B11" s="308"/>
    </row>
    <row r="12" spans="1:4" ht="20.100000000000001" customHeight="1" x14ac:dyDescent="0.25">
      <c r="A12" s="308" t="s">
        <v>72</v>
      </c>
      <c r="B12" s="308"/>
    </row>
    <row r="13" spans="1:4" ht="20.100000000000001" customHeight="1" x14ac:dyDescent="0.25">
      <c r="A13" s="308" t="s">
        <v>670</v>
      </c>
      <c r="B13" s="308"/>
    </row>
    <row r="14" spans="1:4" ht="20.100000000000001" customHeight="1" x14ac:dyDescent="0.25">
      <c r="A14" s="308" t="s">
        <v>73</v>
      </c>
      <c r="B14" s="308"/>
    </row>
    <row r="15" spans="1:4" ht="20.100000000000001" customHeight="1" x14ac:dyDescent="0.25">
      <c r="A15" s="308" t="s">
        <v>74</v>
      </c>
      <c r="B15" s="308"/>
    </row>
    <row r="16" spans="1:4" ht="20.100000000000001" customHeight="1" x14ac:dyDescent="0.25">
      <c r="A16" s="308" t="s">
        <v>67</v>
      </c>
      <c r="B16" s="308"/>
    </row>
    <row r="17" spans="1:18" ht="39.950000000000003" customHeight="1" x14ac:dyDescent="0.25">
      <c r="A17" s="308" t="s">
        <v>75</v>
      </c>
      <c r="B17" s="308"/>
    </row>
    <row r="18" spans="1:18" ht="39.950000000000003" customHeight="1" x14ac:dyDescent="0.25">
      <c r="A18" s="308" t="s">
        <v>76</v>
      </c>
      <c r="B18" s="308"/>
    </row>
    <row r="19" spans="1:18" ht="20.100000000000001" customHeight="1" x14ac:dyDescent="0.25">
      <c r="A19" s="308" t="s">
        <v>861</v>
      </c>
      <c r="B19" s="308"/>
    </row>
    <row r="20" spans="1:18" ht="39.950000000000003" customHeight="1" x14ac:dyDescent="0.25">
      <c r="A20" s="308" t="s">
        <v>586</v>
      </c>
      <c r="B20" s="308"/>
      <c r="C20" s="308"/>
      <c r="D20" s="308"/>
      <c r="E20" s="308"/>
      <c r="F20" s="308"/>
      <c r="G20" s="308"/>
      <c r="H20" s="308"/>
    </row>
    <row r="21" spans="1:18" ht="39.950000000000003" customHeight="1" x14ac:dyDescent="0.25">
      <c r="A21" s="308" t="s">
        <v>864</v>
      </c>
      <c r="B21" s="308"/>
      <c r="C21" s="308"/>
      <c r="D21" s="308"/>
      <c r="E21" s="308"/>
      <c r="F21" s="308"/>
      <c r="G21" s="308"/>
      <c r="H21" s="308"/>
      <c r="I21" s="308"/>
      <c r="J21" s="308"/>
      <c r="K21" s="308"/>
      <c r="L21" s="308"/>
      <c r="M21" s="308"/>
      <c r="N21" s="308"/>
      <c r="O21" s="308"/>
      <c r="P21" s="308"/>
      <c r="Q21" s="308"/>
      <c r="R21" s="308"/>
    </row>
    <row r="22" spans="1:18" ht="39.950000000000003" customHeight="1" x14ac:dyDescent="0.25">
      <c r="A22" s="308" t="s">
        <v>77</v>
      </c>
      <c r="B22" s="308"/>
    </row>
    <row r="23" spans="1:18" ht="20.100000000000001" customHeight="1" x14ac:dyDescent="0.25">
      <c r="A23" s="308" t="s">
        <v>213</v>
      </c>
      <c r="B23" s="308"/>
    </row>
    <row r="24" spans="1:18" ht="39.950000000000003" customHeight="1" x14ac:dyDescent="0.25">
      <c r="A24" s="308" t="s">
        <v>179</v>
      </c>
      <c r="B24" s="308"/>
    </row>
    <row r="25" spans="1:18" ht="20.100000000000001" customHeight="1" x14ac:dyDescent="0.25">
      <c r="A25" s="308" t="s">
        <v>78</v>
      </c>
      <c r="B25" s="308"/>
    </row>
    <row r="26" spans="1:18" ht="20.100000000000001" customHeight="1" x14ac:dyDescent="0.25">
      <c r="A26" s="308" t="s">
        <v>766</v>
      </c>
      <c r="B26" s="308"/>
      <c r="C26" s="308"/>
      <c r="D26" s="308"/>
      <c r="E26" s="308"/>
      <c r="F26" s="308"/>
      <c r="G26" s="308"/>
      <c r="H26" s="308"/>
    </row>
    <row r="27" spans="1:18" ht="20.100000000000001" customHeight="1" x14ac:dyDescent="0.25">
      <c r="A27" s="308"/>
      <c r="B27" s="308"/>
      <c r="C27" s="308"/>
      <c r="D27" s="308"/>
      <c r="E27" s="308"/>
      <c r="F27" s="308"/>
      <c r="G27" s="308"/>
      <c r="H27" s="308"/>
    </row>
    <row r="28" spans="1:18" ht="20.100000000000001" customHeight="1" x14ac:dyDescent="0.25">
      <c r="C28" s="308"/>
      <c r="D28" s="308"/>
      <c r="E28" s="308"/>
      <c r="F28" s="308"/>
      <c r="G28" s="308"/>
      <c r="H28" s="308"/>
    </row>
  </sheetData>
  <sheetProtection algorithmName="SHA-512" hashValue="V+gosh2YrdVCefmomzw7DHIDuEILx8IgaRhqBp51XkpVSF7SdyLh7krBAWe/muxEsj88BNN1RMgF61cC/CryDg==" saltValue="bVtF2RSt90/yj6s8P9mlDw==" spinCount="100000" sheet="1" objects="1" scenarios="1"/>
  <mergeCells count="42">
    <mergeCell ref="A20:B20"/>
    <mergeCell ref="C20:D20"/>
    <mergeCell ref="E20:F20"/>
    <mergeCell ref="G20:H20"/>
    <mergeCell ref="G27:H27"/>
    <mergeCell ref="A24:B24"/>
    <mergeCell ref="A23:B23"/>
    <mergeCell ref="A25:B25"/>
    <mergeCell ref="A22:B22"/>
    <mergeCell ref="C28:D28"/>
    <mergeCell ref="E28:F28"/>
    <mergeCell ref="G28:H28"/>
    <mergeCell ref="A26:B26"/>
    <mergeCell ref="C26:D26"/>
    <mergeCell ref="E26:F26"/>
    <mergeCell ref="G26:H26"/>
    <mergeCell ref="A27:B27"/>
    <mergeCell ref="C27:D27"/>
    <mergeCell ref="E27:F27"/>
    <mergeCell ref="Q21:R21"/>
    <mergeCell ref="A21:B21"/>
    <mergeCell ref="C21:D21"/>
    <mergeCell ref="E21:F21"/>
    <mergeCell ref="G21:H21"/>
    <mergeCell ref="I21:J21"/>
    <mergeCell ref="K21:L21"/>
    <mergeCell ref="M21:N21"/>
    <mergeCell ref="O21:P21"/>
    <mergeCell ref="A19:B19"/>
    <mergeCell ref="A6:B6"/>
    <mergeCell ref="A7:B7"/>
    <mergeCell ref="A8:B8"/>
    <mergeCell ref="A9:B9"/>
    <mergeCell ref="A10:B10"/>
    <mergeCell ref="A14:B14"/>
    <mergeCell ref="A18:B18"/>
    <mergeCell ref="A13:B13"/>
    <mergeCell ref="A17:B17"/>
    <mergeCell ref="A11:B11"/>
    <mergeCell ref="A12:B12"/>
    <mergeCell ref="A15:B15"/>
    <mergeCell ref="A16:B16"/>
  </mergeCells>
  <hyperlinks>
    <hyperlink ref="D1" location="MENU!B28" display="MENU" xr:uid="{56F97331-D2C3-46F2-ADAD-CD05C2E9A626}"/>
  </hyperlinks>
  <pageMargins left="0.511811024" right="0.511811024" top="0.78740157499999996" bottom="0.78740157499999996" header="0.31496062000000002" footer="0.31496062000000002"/>
  <pageSetup paperSize="9" scale="6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6E2F8-CBDA-4065-B2E0-488D4A9CC820}">
  <sheetPr codeName="Planilha3">
    <pageSetUpPr fitToPage="1"/>
  </sheetPr>
  <dimension ref="A1:AD368"/>
  <sheetViews>
    <sheetView showGridLines="0" zoomScaleNormal="100" workbookViewId="0"/>
  </sheetViews>
  <sheetFormatPr defaultColWidth="4.75" defaultRowHeight="20.100000000000001" customHeight="1" x14ac:dyDescent="0.25"/>
  <cols>
    <col min="1" max="18" width="8.625" style="358" customWidth="1"/>
    <col min="19" max="19" width="15.625" style="356" customWidth="1"/>
    <col min="20" max="22" width="25.625" style="356" customWidth="1"/>
    <col min="23" max="35" width="20.625" style="357" customWidth="1"/>
    <col min="36" max="128" width="4.75" style="357" customWidth="1"/>
    <col min="129" max="16384" width="4.75" style="357"/>
  </cols>
  <sheetData>
    <row r="1" spans="1:21" ht="140.1" customHeight="1" x14ac:dyDescent="0.25">
      <c r="A1" s="354"/>
      <c r="B1" s="354"/>
      <c r="C1" s="354"/>
      <c r="D1" s="354"/>
      <c r="E1" s="354"/>
      <c r="F1" s="354"/>
      <c r="G1" s="354"/>
      <c r="H1" s="354"/>
      <c r="I1" s="354"/>
      <c r="J1" s="354"/>
      <c r="K1" s="354"/>
      <c r="L1" s="354"/>
      <c r="M1" s="354"/>
      <c r="N1" s="354"/>
      <c r="O1" s="354"/>
      <c r="P1" s="355"/>
      <c r="Q1" s="355"/>
      <c r="R1" s="355"/>
      <c r="T1" s="348" t="s">
        <v>686</v>
      </c>
    </row>
    <row r="2" spans="1:21" ht="5.0999999999999996" customHeight="1" x14ac:dyDescent="0.25"/>
    <row r="3" spans="1:21" ht="5.0999999999999996" customHeight="1" x14ac:dyDescent="0.25">
      <c r="A3" s="354"/>
      <c r="B3" s="354"/>
      <c r="C3" s="354"/>
      <c r="D3" s="354"/>
      <c r="E3" s="354"/>
      <c r="F3" s="354"/>
      <c r="G3" s="354"/>
      <c r="H3" s="354"/>
      <c r="I3" s="354"/>
      <c r="J3" s="354"/>
      <c r="K3" s="354"/>
      <c r="L3" s="354"/>
      <c r="M3" s="354"/>
      <c r="N3" s="354"/>
      <c r="O3" s="354"/>
      <c r="P3" s="354"/>
      <c r="Q3" s="354"/>
      <c r="R3" s="354"/>
    </row>
    <row r="5" spans="1:21" ht="20.100000000000001" customHeight="1" x14ac:dyDescent="0.25">
      <c r="A5" s="183" t="s">
        <v>79</v>
      </c>
      <c r="B5" s="183"/>
      <c r="C5" s="183"/>
      <c r="D5" s="183"/>
      <c r="E5" s="183"/>
      <c r="F5" s="183"/>
      <c r="G5" s="183"/>
      <c r="H5" s="183"/>
      <c r="I5" s="183"/>
      <c r="J5" s="183"/>
      <c r="K5" s="183"/>
      <c r="L5" s="183"/>
      <c r="M5" s="183"/>
      <c r="N5" s="183"/>
      <c r="O5" s="183"/>
      <c r="P5" s="183"/>
      <c r="Q5" s="183"/>
      <c r="R5" s="183"/>
    </row>
    <row r="6" spans="1:21" ht="20.100000000000001" customHeight="1" x14ac:dyDescent="0.25">
      <c r="A6" s="186" t="s">
        <v>212</v>
      </c>
      <c r="B6" s="186"/>
      <c r="C6" s="186"/>
      <c r="D6" s="186"/>
      <c r="E6" s="186"/>
      <c r="F6" s="186"/>
      <c r="G6" s="186"/>
      <c r="H6" s="186"/>
      <c r="I6" s="186"/>
      <c r="J6" s="186"/>
      <c r="K6" s="186"/>
      <c r="L6" s="186"/>
      <c r="M6" s="186"/>
      <c r="N6" s="186"/>
      <c r="O6" s="186"/>
      <c r="P6" s="186"/>
      <c r="Q6" s="186"/>
      <c r="R6" s="186"/>
    </row>
    <row r="7" spans="1:21" ht="20.100000000000001" customHeight="1" x14ac:dyDescent="0.25">
      <c r="A7" s="8"/>
      <c r="B7" s="8"/>
      <c r="C7" s="8"/>
      <c r="D7" s="8"/>
      <c r="E7" s="8"/>
      <c r="F7" s="8"/>
      <c r="G7" s="8"/>
      <c r="H7" s="8"/>
      <c r="I7" s="8"/>
      <c r="J7" s="8"/>
      <c r="K7" s="8"/>
      <c r="L7" s="8"/>
      <c r="M7" s="8"/>
      <c r="N7" s="8"/>
      <c r="O7" s="8"/>
      <c r="P7" s="8"/>
      <c r="Q7" s="8"/>
      <c r="R7" s="8"/>
    </row>
    <row r="8" spans="1:21" ht="20.100000000000001" customHeight="1" x14ac:dyDescent="0.25">
      <c r="A8" s="169" t="s">
        <v>8</v>
      </c>
      <c r="B8" s="169"/>
      <c r="C8" s="169"/>
      <c r="D8" s="169"/>
      <c r="E8" s="169"/>
      <c r="F8" s="169"/>
      <c r="G8" s="169"/>
      <c r="H8" s="169"/>
      <c r="I8" s="169"/>
      <c r="J8" s="169"/>
      <c r="K8" s="169"/>
      <c r="L8" s="169"/>
      <c r="M8" s="169"/>
      <c r="N8" s="169"/>
      <c r="O8" s="169"/>
      <c r="P8" s="169"/>
      <c r="Q8" s="169"/>
      <c r="R8" s="169"/>
    </row>
    <row r="9" spans="1:21" ht="20.100000000000001" customHeight="1" x14ac:dyDescent="0.25">
      <c r="A9" s="8"/>
      <c r="B9" s="8"/>
      <c r="C9" s="8"/>
      <c r="D9" s="8"/>
      <c r="E9" s="8"/>
      <c r="F9" s="8"/>
      <c r="G9" s="8"/>
      <c r="H9" s="8"/>
      <c r="I9" s="8"/>
      <c r="J9" s="8"/>
      <c r="K9" s="8"/>
      <c r="L9" s="8"/>
      <c r="M9" s="8"/>
      <c r="N9" s="8"/>
      <c r="O9" s="8"/>
      <c r="P9" s="8"/>
      <c r="Q9" s="8"/>
      <c r="R9" s="8"/>
    </row>
    <row r="10" spans="1:21" ht="39.950000000000003" customHeight="1" x14ac:dyDescent="0.25">
      <c r="A10" s="134" t="s">
        <v>5</v>
      </c>
      <c r="B10" s="163" t="s">
        <v>178</v>
      </c>
      <c r="C10" s="163"/>
      <c r="D10" s="163"/>
      <c r="E10" s="163" t="s">
        <v>6</v>
      </c>
      <c r="F10" s="163"/>
      <c r="G10" s="163"/>
      <c r="H10" s="163" t="s">
        <v>7</v>
      </c>
      <c r="I10" s="163"/>
      <c r="J10" s="163"/>
      <c r="K10" s="163" t="s">
        <v>237</v>
      </c>
      <c r="L10" s="163"/>
      <c r="M10" s="163"/>
      <c r="N10" s="163" t="s">
        <v>238</v>
      </c>
      <c r="O10" s="163"/>
      <c r="P10" s="163" t="s">
        <v>239</v>
      </c>
      <c r="Q10" s="163"/>
      <c r="R10" s="163"/>
      <c r="T10" s="360" t="s">
        <v>2</v>
      </c>
      <c r="U10" s="360"/>
    </row>
    <row r="11" spans="1:21" ht="20.100000000000001" customHeight="1" x14ac:dyDescent="0.25">
      <c r="A11" s="43">
        <v>1</v>
      </c>
      <c r="B11" s="154">
        <f>'AMOSTRA DOS TERRENOS'!H9</f>
        <v>180000</v>
      </c>
      <c r="C11" s="154"/>
      <c r="D11" s="154"/>
      <c r="E11" s="154">
        <f>'AMOSTRA DOS TERRENOS'!I9</f>
        <v>300</v>
      </c>
      <c r="F11" s="154"/>
      <c r="G11" s="154"/>
      <c r="H11" s="185">
        <f>B11/E11</f>
        <v>600</v>
      </c>
      <c r="I11" s="185"/>
      <c r="J11" s="185"/>
      <c r="K11" s="147" t="s">
        <v>190</v>
      </c>
      <c r="L11" s="147"/>
      <c r="M11" s="147"/>
      <c r="N11" s="189">
        <f>VLOOKUP(K11,$T$12:$U$13,2,0)</f>
        <v>0.9</v>
      </c>
      <c r="O11" s="189"/>
      <c r="P11" s="146">
        <f>H11*N11</f>
        <v>540</v>
      </c>
      <c r="Q11" s="146"/>
      <c r="R11" s="146"/>
      <c r="T11" s="362" t="s">
        <v>191</v>
      </c>
      <c r="U11" s="362" t="s">
        <v>3</v>
      </c>
    </row>
    <row r="12" spans="1:21" ht="20.100000000000001" customHeight="1" x14ac:dyDescent="0.25">
      <c r="A12" s="44">
        <v>2</v>
      </c>
      <c r="B12" s="154">
        <f>'AMOSTRA DOS TERRENOS'!H10</f>
        <v>200000</v>
      </c>
      <c r="C12" s="154"/>
      <c r="D12" s="154"/>
      <c r="E12" s="154">
        <f>'AMOSTRA DOS TERRENOS'!I10</f>
        <v>320</v>
      </c>
      <c r="F12" s="154"/>
      <c r="G12" s="154"/>
      <c r="H12" s="150">
        <f>B12/E12</f>
        <v>625</v>
      </c>
      <c r="I12" s="150"/>
      <c r="J12" s="150"/>
      <c r="K12" s="149" t="s">
        <v>190</v>
      </c>
      <c r="L12" s="149"/>
      <c r="M12" s="149"/>
      <c r="N12" s="188">
        <f>VLOOKUP(K12,$T$12:$U$13,2,0)</f>
        <v>0.9</v>
      </c>
      <c r="O12" s="188"/>
      <c r="P12" s="150">
        <f>H12*N12</f>
        <v>562.5</v>
      </c>
      <c r="Q12" s="150"/>
      <c r="R12" s="150"/>
      <c r="T12" s="356" t="s">
        <v>190</v>
      </c>
      <c r="U12" s="364">
        <v>0.9</v>
      </c>
    </row>
    <row r="13" spans="1:21" ht="20.100000000000001" customHeight="1" x14ac:dyDescent="0.25">
      <c r="A13" s="44">
        <v>3</v>
      </c>
      <c r="B13" s="154">
        <f>'AMOSTRA DOS TERRENOS'!H11</f>
        <v>110000</v>
      </c>
      <c r="C13" s="154"/>
      <c r="D13" s="154"/>
      <c r="E13" s="154">
        <v>185</v>
      </c>
      <c r="F13" s="154"/>
      <c r="G13" s="154"/>
      <c r="H13" s="150">
        <f t="shared" ref="H13" si="0">B13/E13</f>
        <v>594.59459459459458</v>
      </c>
      <c r="I13" s="150"/>
      <c r="J13" s="150"/>
      <c r="K13" s="149" t="s">
        <v>190</v>
      </c>
      <c r="L13" s="149"/>
      <c r="M13" s="149"/>
      <c r="N13" s="188">
        <f>VLOOKUP(K13,$T$12:$U$13,2,0)</f>
        <v>0.9</v>
      </c>
      <c r="O13" s="188"/>
      <c r="P13" s="150">
        <f t="shared" ref="P13" si="1">H13*N13</f>
        <v>535.1351351351351</v>
      </c>
      <c r="Q13" s="150"/>
      <c r="R13" s="150"/>
      <c r="T13" s="356" t="s">
        <v>4</v>
      </c>
      <c r="U13" s="364">
        <v>1</v>
      </c>
    </row>
    <row r="14" spans="1:21" ht="20.100000000000001" customHeight="1" x14ac:dyDescent="0.25">
      <c r="A14" s="8"/>
      <c r="B14" s="8"/>
      <c r="C14" s="8"/>
      <c r="D14" s="8"/>
      <c r="E14" s="8"/>
      <c r="F14" s="8"/>
      <c r="G14" s="8"/>
      <c r="H14" s="8"/>
      <c r="I14" s="8"/>
      <c r="J14" s="8"/>
      <c r="K14" s="8"/>
      <c r="L14" s="8"/>
      <c r="M14" s="8"/>
      <c r="N14" s="8"/>
      <c r="O14" s="8"/>
      <c r="P14" s="8"/>
      <c r="Q14" s="8"/>
      <c r="R14" s="8"/>
    </row>
    <row r="15" spans="1:21" ht="20.100000000000001" customHeight="1" x14ac:dyDescent="0.25">
      <c r="A15" s="8"/>
      <c r="B15" s="8"/>
      <c r="C15" s="8"/>
      <c r="D15" s="8"/>
      <c r="E15" s="8"/>
      <c r="F15" s="8"/>
      <c r="G15" s="8"/>
      <c r="H15" s="8"/>
      <c r="I15" s="8"/>
      <c r="J15" s="8"/>
      <c r="K15" s="8"/>
      <c r="L15" s="147" t="s">
        <v>22</v>
      </c>
      <c r="M15" s="147"/>
      <c r="N15" s="147"/>
      <c r="O15" s="147"/>
      <c r="P15" s="146">
        <f>AVERAGE(P11:R13)</f>
        <v>545.87837837837833</v>
      </c>
      <c r="Q15" s="146"/>
      <c r="R15" s="146"/>
    </row>
    <row r="16" spans="1:21" ht="20.100000000000001" customHeight="1" x14ac:dyDescent="0.25">
      <c r="A16" s="8"/>
      <c r="B16" s="8"/>
      <c r="C16" s="8"/>
      <c r="D16" s="8"/>
      <c r="E16" s="8"/>
      <c r="F16" s="8"/>
      <c r="G16" s="8"/>
      <c r="H16" s="8"/>
      <c r="I16" s="8"/>
      <c r="J16" s="8"/>
      <c r="K16" s="8"/>
      <c r="L16" s="157" t="s">
        <v>23</v>
      </c>
      <c r="M16" s="157"/>
      <c r="N16" s="157"/>
      <c r="O16" s="157"/>
      <c r="P16" s="146">
        <f>STDEVA(P11:R13)</f>
        <v>14.598816956781775</v>
      </c>
      <c r="Q16" s="146"/>
      <c r="R16" s="146"/>
    </row>
    <row r="17" spans="1:18" ht="20.100000000000001" customHeight="1" x14ac:dyDescent="0.25">
      <c r="A17" s="8"/>
      <c r="B17" s="8"/>
      <c r="C17" s="8"/>
      <c r="D17" s="8"/>
      <c r="E17" s="8"/>
      <c r="F17" s="8"/>
      <c r="G17" s="8"/>
      <c r="H17" s="8"/>
      <c r="I17" s="8"/>
      <c r="J17" s="8"/>
      <c r="K17" s="8"/>
      <c r="L17" s="149" t="s">
        <v>21</v>
      </c>
      <c r="M17" s="149"/>
      <c r="N17" s="149"/>
      <c r="O17" s="149"/>
      <c r="P17" s="162">
        <f>P16/P15</f>
        <v>2.6743717163061058E-2</v>
      </c>
      <c r="Q17" s="162"/>
      <c r="R17" s="162"/>
    </row>
    <row r="18" spans="1:18" ht="20.100000000000001" customHeight="1" x14ac:dyDescent="0.25">
      <c r="A18" s="8"/>
      <c r="B18" s="8"/>
      <c r="C18" s="8"/>
      <c r="D18" s="8"/>
      <c r="E18" s="8"/>
      <c r="F18" s="8"/>
      <c r="G18" s="8"/>
      <c r="H18" s="8"/>
      <c r="I18" s="8"/>
      <c r="J18" s="8"/>
      <c r="K18" s="8"/>
      <c r="L18" s="8"/>
      <c r="M18" s="8"/>
      <c r="N18" s="8"/>
      <c r="O18" s="8"/>
      <c r="P18" s="8"/>
      <c r="Q18" s="8"/>
      <c r="R18" s="8"/>
    </row>
    <row r="19" spans="1:18" ht="20.100000000000001" customHeight="1" x14ac:dyDescent="0.25">
      <c r="A19" s="8"/>
      <c r="B19" s="8"/>
      <c r="C19" s="8"/>
      <c r="D19" s="8"/>
      <c r="E19" s="8"/>
      <c r="F19" s="8"/>
      <c r="G19" s="8"/>
      <c r="H19" s="8"/>
      <c r="I19" s="8"/>
      <c r="J19" s="8"/>
      <c r="K19" s="8"/>
      <c r="L19" s="8"/>
      <c r="M19" s="8"/>
      <c r="N19" s="8"/>
      <c r="O19" s="8"/>
      <c r="P19" s="8"/>
      <c r="Q19" s="8"/>
      <c r="R19" s="8"/>
    </row>
    <row r="20" spans="1:18" ht="20.100000000000001" customHeight="1" x14ac:dyDescent="0.25">
      <c r="A20" s="169" t="s">
        <v>15</v>
      </c>
      <c r="B20" s="169"/>
      <c r="C20" s="169"/>
      <c r="D20" s="169"/>
      <c r="E20" s="169"/>
      <c r="F20" s="169"/>
      <c r="G20" s="169"/>
      <c r="H20" s="169"/>
      <c r="I20" s="169"/>
      <c r="J20" s="169"/>
      <c r="K20" s="169"/>
      <c r="L20" s="169"/>
      <c r="M20" s="169"/>
      <c r="N20" s="169"/>
      <c r="O20" s="169"/>
      <c r="P20" s="169"/>
      <c r="Q20" s="169"/>
      <c r="R20" s="169"/>
    </row>
    <row r="21" spans="1:18" ht="20.100000000000001" customHeight="1" x14ac:dyDescent="0.25">
      <c r="A21" s="8"/>
      <c r="B21" s="8"/>
      <c r="C21" s="8"/>
      <c r="D21" s="8"/>
      <c r="E21" s="8"/>
      <c r="F21" s="8"/>
      <c r="G21" s="8"/>
      <c r="H21" s="8"/>
      <c r="I21" s="8"/>
      <c r="J21" s="8"/>
      <c r="K21" s="8"/>
      <c r="L21" s="8"/>
      <c r="M21" s="8"/>
      <c r="N21" s="8"/>
      <c r="O21" s="8"/>
      <c r="P21" s="8"/>
      <c r="Q21" s="8"/>
      <c r="R21" s="8"/>
    </row>
    <row r="22" spans="1:18" ht="80.099999999999994" customHeight="1" x14ac:dyDescent="0.25">
      <c r="A22" s="158" t="s">
        <v>62</v>
      </c>
      <c r="B22" s="158"/>
      <c r="C22" s="158"/>
      <c r="D22" s="158"/>
      <c r="E22" s="158"/>
      <c r="F22" s="158"/>
      <c r="G22" s="158"/>
      <c r="H22" s="158"/>
      <c r="I22" s="158"/>
      <c r="J22" s="158"/>
      <c r="K22" s="158"/>
      <c r="L22" s="158"/>
      <c r="M22" s="158"/>
      <c r="N22" s="158"/>
      <c r="O22" s="158"/>
      <c r="P22" s="158"/>
      <c r="Q22" s="158"/>
      <c r="R22" s="158"/>
    </row>
    <row r="23" spans="1:18" ht="20.100000000000001" customHeight="1" x14ac:dyDescent="0.25">
      <c r="A23" s="8"/>
      <c r="B23" s="8"/>
      <c r="C23" s="8"/>
      <c r="D23" s="8"/>
      <c r="E23" s="8"/>
      <c r="F23" s="8"/>
      <c r="G23" s="8"/>
      <c r="H23" s="8"/>
      <c r="I23" s="8"/>
      <c r="J23" s="8"/>
      <c r="K23" s="8"/>
      <c r="L23" s="8"/>
      <c r="M23" s="8"/>
      <c r="N23" s="8"/>
      <c r="O23" s="8"/>
      <c r="P23" s="8"/>
      <c r="Q23" s="8"/>
      <c r="R23" s="8"/>
    </row>
    <row r="24" spans="1:18" ht="20.100000000000001" customHeight="1" x14ac:dyDescent="0.25">
      <c r="A24" s="163" t="s">
        <v>9</v>
      </c>
      <c r="B24" s="163"/>
      <c r="C24" s="163"/>
      <c r="D24" s="163"/>
      <c r="E24" s="163"/>
      <c r="F24" s="163"/>
      <c r="G24" s="163"/>
      <c r="H24" s="163" t="s">
        <v>63</v>
      </c>
      <c r="I24" s="163"/>
      <c r="J24" s="163" t="s">
        <v>188</v>
      </c>
      <c r="K24" s="163"/>
      <c r="L24" s="163"/>
      <c r="M24" s="163"/>
      <c r="N24" s="163"/>
      <c r="O24" s="163" t="s">
        <v>189</v>
      </c>
      <c r="P24" s="163"/>
      <c r="Q24" s="163"/>
      <c r="R24" s="163"/>
    </row>
    <row r="25" spans="1:18" ht="20.100000000000001" customHeight="1" x14ac:dyDescent="0.25">
      <c r="A25" s="147" t="s">
        <v>10</v>
      </c>
      <c r="B25" s="147"/>
      <c r="C25" s="147"/>
      <c r="D25" s="147"/>
      <c r="E25" s="147"/>
      <c r="F25" s="147"/>
      <c r="G25" s="147"/>
      <c r="H25" s="171" t="s">
        <v>214</v>
      </c>
      <c r="I25" s="171"/>
      <c r="J25" s="147" t="s">
        <v>183</v>
      </c>
      <c r="K25" s="147"/>
      <c r="L25" s="147"/>
      <c r="M25" s="147"/>
      <c r="N25" s="147"/>
      <c r="O25" s="146">
        <v>1</v>
      </c>
      <c r="P25" s="146"/>
      <c r="Q25" s="146"/>
      <c r="R25" s="146"/>
    </row>
    <row r="26" spans="1:18" ht="20.100000000000001" customHeight="1" x14ac:dyDescent="0.25">
      <c r="A26" s="149" t="s">
        <v>13</v>
      </c>
      <c r="B26" s="149"/>
      <c r="C26" s="149"/>
      <c r="D26" s="149"/>
      <c r="E26" s="149"/>
      <c r="F26" s="149"/>
      <c r="G26" s="149"/>
      <c r="H26" s="170" t="s">
        <v>215</v>
      </c>
      <c r="I26" s="170"/>
      <c r="J26" s="149" t="s">
        <v>184</v>
      </c>
      <c r="K26" s="149"/>
      <c r="L26" s="149"/>
      <c r="M26" s="149"/>
      <c r="N26" s="149"/>
      <c r="O26" s="150">
        <v>1</v>
      </c>
      <c r="P26" s="150"/>
      <c r="Q26" s="150"/>
      <c r="R26" s="150"/>
    </row>
    <row r="27" spans="1:18" ht="20.100000000000001" customHeight="1" x14ac:dyDescent="0.25">
      <c r="A27" s="149" t="s">
        <v>14</v>
      </c>
      <c r="B27" s="149"/>
      <c r="C27" s="149"/>
      <c r="D27" s="149"/>
      <c r="E27" s="149"/>
      <c r="F27" s="149"/>
      <c r="G27" s="149"/>
      <c r="H27" s="170" t="s">
        <v>216</v>
      </c>
      <c r="I27" s="170"/>
      <c r="J27" s="149" t="s">
        <v>185</v>
      </c>
      <c r="K27" s="149"/>
      <c r="L27" s="149"/>
      <c r="M27" s="149"/>
      <c r="N27" s="149"/>
      <c r="O27" s="150">
        <v>1</v>
      </c>
      <c r="P27" s="150"/>
      <c r="Q27" s="150"/>
      <c r="R27" s="150"/>
    </row>
    <row r="28" spans="1:18" ht="20.100000000000001" customHeight="1" x14ac:dyDescent="0.25">
      <c r="A28" s="149" t="s">
        <v>11</v>
      </c>
      <c r="B28" s="149"/>
      <c r="C28" s="149"/>
      <c r="D28" s="149"/>
      <c r="E28" s="149"/>
      <c r="F28" s="149"/>
      <c r="G28" s="149"/>
      <c r="H28" s="170" t="s">
        <v>217</v>
      </c>
      <c r="I28" s="170"/>
      <c r="J28" s="149" t="s">
        <v>186</v>
      </c>
      <c r="K28" s="149"/>
      <c r="L28" s="149"/>
      <c r="M28" s="149"/>
      <c r="N28" s="149"/>
      <c r="O28" s="150">
        <v>1</v>
      </c>
      <c r="P28" s="150"/>
      <c r="Q28" s="150"/>
      <c r="R28" s="150"/>
    </row>
    <row r="29" spans="1:18" ht="20.100000000000001" customHeight="1" x14ac:dyDescent="0.25">
      <c r="A29" s="149" t="s">
        <v>12</v>
      </c>
      <c r="B29" s="149"/>
      <c r="C29" s="149"/>
      <c r="D29" s="149"/>
      <c r="E29" s="149"/>
      <c r="F29" s="149"/>
      <c r="G29" s="149"/>
      <c r="H29" s="170" t="s">
        <v>218</v>
      </c>
      <c r="I29" s="170"/>
      <c r="J29" s="149" t="s">
        <v>187</v>
      </c>
      <c r="K29" s="149"/>
      <c r="L29" s="149"/>
      <c r="M29" s="149"/>
      <c r="N29" s="149"/>
      <c r="O29" s="150">
        <v>1</v>
      </c>
      <c r="P29" s="150"/>
      <c r="Q29" s="150"/>
      <c r="R29" s="150"/>
    </row>
    <row r="30" spans="1:18" ht="20.100000000000001" customHeight="1" x14ac:dyDescent="0.25">
      <c r="A30" s="8"/>
      <c r="B30" s="8"/>
      <c r="C30" s="8"/>
      <c r="D30" s="8"/>
      <c r="E30" s="8"/>
      <c r="F30" s="8"/>
      <c r="G30" s="8"/>
      <c r="H30" s="8"/>
      <c r="I30" s="8"/>
      <c r="J30" s="8"/>
      <c r="K30" s="8"/>
      <c r="L30" s="8"/>
      <c r="M30" s="8"/>
      <c r="N30" s="8"/>
      <c r="O30" s="8"/>
      <c r="P30" s="8"/>
      <c r="Q30" s="8"/>
      <c r="R30" s="8"/>
    </row>
    <row r="31" spans="1:18" ht="20.100000000000001" customHeight="1" x14ac:dyDescent="0.25">
      <c r="A31" s="8"/>
      <c r="B31" s="8"/>
      <c r="C31" s="8"/>
      <c r="D31" s="8"/>
      <c r="E31" s="8"/>
      <c r="F31" s="8"/>
      <c r="G31" s="8"/>
      <c r="H31" s="8"/>
      <c r="I31" s="8"/>
      <c r="J31" s="8"/>
      <c r="K31" s="8"/>
      <c r="L31" s="8"/>
      <c r="M31" s="8"/>
      <c r="N31" s="8"/>
      <c r="O31" s="8"/>
      <c r="P31" s="8"/>
      <c r="Q31" s="8"/>
      <c r="R31" s="8"/>
    </row>
    <row r="32" spans="1:18" ht="20.100000000000001" customHeight="1" x14ac:dyDescent="0.25">
      <c r="A32" s="163" t="s">
        <v>19</v>
      </c>
      <c r="B32" s="163"/>
      <c r="C32" s="163"/>
      <c r="D32" s="163"/>
      <c r="E32" s="187" t="s">
        <v>20</v>
      </c>
      <c r="F32" s="187"/>
      <c r="G32" s="187"/>
      <c r="H32" s="187"/>
      <c r="I32" s="187"/>
      <c r="J32" s="163" t="s">
        <v>16</v>
      </c>
      <c r="K32" s="163"/>
      <c r="L32" s="8"/>
      <c r="M32" s="8"/>
      <c r="N32" s="8"/>
      <c r="O32" s="8"/>
      <c r="P32" s="8"/>
      <c r="Q32" s="8"/>
      <c r="R32" s="8"/>
    </row>
    <row r="33" spans="1:25" ht="20.100000000000001" customHeight="1" x14ac:dyDescent="0.25">
      <c r="A33" s="163"/>
      <c r="B33" s="163"/>
      <c r="C33" s="163"/>
      <c r="D33" s="163"/>
      <c r="E33" s="46" t="s">
        <v>214</v>
      </c>
      <c r="F33" s="46" t="s">
        <v>215</v>
      </c>
      <c r="G33" s="46" t="s">
        <v>216</v>
      </c>
      <c r="H33" s="46" t="s">
        <v>217</v>
      </c>
      <c r="I33" s="46" t="s">
        <v>218</v>
      </c>
      <c r="J33" s="163"/>
      <c r="K33" s="163"/>
      <c r="L33" s="8"/>
      <c r="M33" s="8"/>
      <c r="N33" s="8"/>
      <c r="O33" s="8"/>
      <c r="P33" s="8"/>
      <c r="Q33" s="8"/>
      <c r="R33" s="8"/>
    </row>
    <row r="34" spans="1:25" ht="20.100000000000001" customHeight="1" x14ac:dyDescent="0.25">
      <c r="A34" s="187"/>
      <c r="B34" s="187"/>
      <c r="C34" s="187"/>
      <c r="D34" s="187"/>
      <c r="E34" s="5">
        <v>1</v>
      </c>
      <c r="F34" s="5">
        <v>0.95</v>
      </c>
      <c r="G34" s="5">
        <v>0.8</v>
      </c>
      <c r="H34" s="5">
        <v>1</v>
      </c>
      <c r="I34" s="5">
        <v>1</v>
      </c>
      <c r="J34" s="146">
        <f>SUM(E34:I34)-COUNT(E34:I34)+1</f>
        <v>0.75</v>
      </c>
      <c r="K34" s="146"/>
      <c r="L34" s="8"/>
      <c r="M34" s="8"/>
      <c r="N34" s="8"/>
      <c r="O34" s="8"/>
      <c r="P34" s="8"/>
      <c r="Q34" s="8"/>
      <c r="R34" s="8"/>
    </row>
    <row r="35" spans="1:25" ht="20.100000000000001" customHeight="1" x14ac:dyDescent="0.25">
      <c r="A35" s="8"/>
      <c r="B35" s="8"/>
      <c r="C35" s="8"/>
      <c r="D35" s="8"/>
      <c r="E35" s="8"/>
      <c r="F35" s="8"/>
      <c r="G35" s="8"/>
      <c r="H35" s="8"/>
      <c r="I35" s="8"/>
      <c r="J35" s="8"/>
      <c r="K35" s="8"/>
      <c r="L35" s="8"/>
      <c r="M35" s="8"/>
      <c r="N35" s="8"/>
      <c r="O35" s="8"/>
      <c r="P35" s="8"/>
      <c r="Q35" s="8"/>
      <c r="R35" s="8"/>
    </row>
    <row r="36" spans="1:25" ht="39.950000000000003" customHeight="1" x14ac:dyDescent="0.25">
      <c r="A36" s="46" t="s">
        <v>5</v>
      </c>
      <c r="B36" s="166" t="str">
        <f>P10</f>
        <v>Valor unitário ajustado ao fator</v>
      </c>
      <c r="C36" s="166"/>
      <c r="D36" s="166"/>
      <c r="E36" s="46" t="s">
        <v>214</v>
      </c>
      <c r="F36" s="46" t="s">
        <v>215</v>
      </c>
      <c r="G36" s="46" t="s">
        <v>216</v>
      </c>
      <c r="H36" s="46" t="s">
        <v>217</v>
      </c>
      <c r="I36" s="46" t="s">
        <v>218</v>
      </c>
      <c r="J36" s="166" t="s">
        <v>16</v>
      </c>
      <c r="K36" s="166"/>
      <c r="L36" s="166" t="s">
        <v>17</v>
      </c>
      <c r="M36" s="166"/>
      <c r="N36" s="166" t="s">
        <v>9</v>
      </c>
      <c r="O36" s="166"/>
      <c r="P36" s="166" t="s">
        <v>18</v>
      </c>
      <c r="Q36" s="166"/>
      <c r="R36" s="166"/>
      <c r="Y36" s="357" t="s">
        <v>235</v>
      </c>
    </row>
    <row r="37" spans="1:25" ht="20.100000000000001" customHeight="1" x14ac:dyDescent="0.25">
      <c r="A37" s="43">
        <v>1</v>
      </c>
      <c r="B37" s="146">
        <f>P11</f>
        <v>540</v>
      </c>
      <c r="C37" s="146"/>
      <c r="D37" s="146"/>
      <c r="E37" s="5">
        <v>1</v>
      </c>
      <c r="F37" s="5">
        <v>0.95</v>
      </c>
      <c r="G37" s="5">
        <v>1</v>
      </c>
      <c r="H37" s="5">
        <v>1</v>
      </c>
      <c r="I37" s="5">
        <v>1</v>
      </c>
      <c r="J37" s="146">
        <f>SUM(E37:I37)-COUNT(E37:I37)+1</f>
        <v>0.95000000000000018</v>
      </c>
      <c r="K37" s="147"/>
      <c r="L37" s="146">
        <f t="shared" ref="L37:L39" si="2">$J$34</f>
        <v>0.75</v>
      </c>
      <c r="M37" s="147"/>
      <c r="N37" s="146">
        <f t="shared" ref="N37" si="3">L37/J37</f>
        <v>0.78947368421052622</v>
      </c>
      <c r="O37" s="147"/>
      <c r="P37" s="146">
        <f t="shared" ref="P37" si="4">B37*N37</f>
        <v>426.31578947368416</v>
      </c>
      <c r="Q37" s="146"/>
      <c r="R37" s="146"/>
      <c r="Y37" s="357">
        <v>1</v>
      </c>
    </row>
    <row r="38" spans="1:25" ht="20.100000000000001" customHeight="1" x14ac:dyDescent="0.25">
      <c r="A38" s="44">
        <v>2</v>
      </c>
      <c r="B38" s="150">
        <f>P12</f>
        <v>562.5</v>
      </c>
      <c r="C38" s="150"/>
      <c r="D38" s="150"/>
      <c r="E38" s="2">
        <v>1</v>
      </c>
      <c r="F38" s="2">
        <v>0.95</v>
      </c>
      <c r="G38" s="2">
        <v>1</v>
      </c>
      <c r="H38" s="2">
        <v>1</v>
      </c>
      <c r="I38" s="2">
        <v>1</v>
      </c>
      <c r="J38" s="150">
        <f t="shared" ref="J38:J39" si="5">SUM(E38:I38)-COUNT(E38:I38)+1</f>
        <v>0.95000000000000018</v>
      </c>
      <c r="K38" s="149"/>
      <c r="L38" s="150">
        <f t="shared" si="2"/>
        <v>0.75</v>
      </c>
      <c r="M38" s="149"/>
      <c r="N38" s="150">
        <f t="shared" ref="N38:N39" si="6">L38/J38</f>
        <v>0.78947368421052622</v>
      </c>
      <c r="O38" s="149"/>
      <c r="P38" s="150">
        <f t="shared" ref="P38:P39" si="7">B38*N38</f>
        <v>444.07894736842098</v>
      </c>
      <c r="Q38" s="150"/>
      <c r="R38" s="150"/>
      <c r="Y38" s="357">
        <v>1</v>
      </c>
    </row>
    <row r="39" spans="1:25" ht="20.100000000000001" customHeight="1" x14ac:dyDescent="0.25">
      <c r="A39" s="44">
        <v>3</v>
      </c>
      <c r="B39" s="150">
        <f>P13</f>
        <v>535.1351351351351</v>
      </c>
      <c r="C39" s="150"/>
      <c r="D39" s="150"/>
      <c r="E39" s="2">
        <v>0.95</v>
      </c>
      <c r="F39" s="2">
        <v>0.9</v>
      </c>
      <c r="G39" s="2">
        <v>0.8</v>
      </c>
      <c r="H39" s="2">
        <v>1</v>
      </c>
      <c r="I39" s="2">
        <v>1</v>
      </c>
      <c r="J39" s="150">
        <f t="shared" si="5"/>
        <v>0.65000000000000036</v>
      </c>
      <c r="K39" s="149"/>
      <c r="L39" s="150">
        <f t="shared" si="2"/>
        <v>0.75</v>
      </c>
      <c r="M39" s="149"/>
      <c r="N39" s="150">
        <f t="shared" si="6"/>
        <v>1.1538461538461533</v>
      </c>
      <c r="O39" s="149"/>
      <c r="P39" s="150">
        <f t="shared" si="7"/>
        <v>617.46361746361708</v>
      </c>
      <c r="Q39" s="150"/>
      <c r="R39" s="150"/>
      <c r="Y39" s="357">
        <v>1</v>
      </c>
    </row>
    <row r="40" spans="1:25" ht="20.100000000000001" customHeight="1" x14ac:dyDescent="0.25">
      <c r="A40" s="8"/>
      <c r="B40" s="8"/>
      <c r="C40" s="8"/>
      <c r="D40" s="8"/>
      <c r="E40" s="8"/>
      <c r="F40" s="8"/>
      <c r="G40" s="8"/>
      <c r="H40" s="8"/>
      <c r="I40" s="8"/>
      <c r="J40" s="8"/>
      <c r="K40" s="8"/>
      <c r="L40" s="8"/>
      <c r="M40" s="8"/>
      <c r="N40" s="8"/>
      <c r="O40" s="8"/>
      <c r="P40" s="8"/>
      <c r="Q40" s="8"/>
      <c r="R40" s="8"/>
    </row>
    <row r="41" spans="1:25" ht="20.100000000000001" customHeight="1" x14ac:dyDescent="0.25">
      <c r="A41" s="8"/>
      <c r="B41" s="8"/>
      <c r="C41" s="8"/>
      <c r="D41" s="8"/>
      <c r="E41" s="47"/>
      <c r="F41" s="47"/>
      <c r="G41" s="47"/>
      <c r="H41" s="47"/>
      <c r="I41" s="47"/>
      <c r="J41" s="8"/>
      <c r="K41" s="8"/>
      <c r="L41" s="147" t="s">
        <v>22</v>
      </c>
      <c r="M41" s="147"/>
      <c r="N41" s="147"/>
      <c r="O41" s="147"/>
      <c r="P41" s="146">
        <f>AVERAGE(P37:R39)</f>
        <v>495.95278476857408</v>
      </c>
      <c r="Q41" s="146"/>
      <c r="R41" s="146"/>
    </row>
    <row r="42" spans="1:25" ht="20.100000000000001" customHeight="1" x14ac:dyDescent="0.25">
      <c r="A42" s="8"/>
      <c r="B42" s="8"/>
      <c r="C42" s="8"/>
      <c r="D42" s="8"/>
      <c r="E42" s="15"/>
      <c r="F42" s="8"/>
      <c r="G42" s="8"/>
      <c r="H42" s="8"/>
      <c r="I42" s="8"/>
      <c r="J42" s="8"/>
      <c r="K42" s="8"/>
      <c r="L42" s="157" t="s">
        <v>23</v>
      </c>
      <c r="M42" s="157"/>
      <c r="N42" s="157"/>
      <c r="O42" s="157"/>
      <c r="P42" s="146">
        <f>STDEVA(P37:R39)</f>
        <v>105.60560729090254</v>
      </c>
      <c r="Q42" s="146"/>
      <c r="R42" s="146"/>
    </row>
    <row r="43" spans="1:25" ht="20.100000000000001" customHeight="1" x14ac:dyDescent="0.25">
      <c r="A43" s="8"/>
      <c r="B43" s="8"/>
      <c r="C43" s="8"/>
      <c r="D43" s="8"/>
      <c r="E43" s="8"/>
      <c r="F43" s="8"/>
      <c r="G43" s="8"/>
      <c r="H43" s="48"/>
      <c r="I43" s="8"/>
      <c r="J43" s="8"/>
      <c r="K43" s="8"/>
      <c r="L43" s="149" t="s">
        <v>21</v>
      </c>
      <c r="M43" s="149"/>
      <c r="N43" s="149"/>
      <c r="O43" s="149"/>
      <c r="P43" s="162">
        <f>P42/P41</f>
        <v>0.21293480051771696</v>
      </c>
      <c r="Q43" s="162"/>
      <c r="R43" s="162"/>
    </row>
    <row r="44" spans="1:25" ht="20.100000000000001" customHeight="1" x14ac:dyDescent="0.25">
      <c r="A44" s="8"/>
      <c r="B44" s="8"/>
      <c r="C44" s="8"/>
      <c r="D44" s="8"/>
      <c r="E44" s="8"/>
      <c r="F44" s="8"/>
      <c r="G44" s="8"/>
      <c r="H44" s="48"/>
      <c r="I44" s="8"/>
      <c r="J44" s="8"/>
      <c r="K44" s="8"/>
      <c r="L44" s="8"/>
      <c r="M44" s="8"/>
      <c r="N44" s="8"/>
      <c r="O44" s="8"/>
      <c r="P44" s="49"/>
      <c r="Q44" s="49"/>
      <c r="R44" s="49"/>
    </row>
    <row r="45" spans="1:25" ht="20.100000000000001" customHeight="1" x14ac:dyDescent="0.25">
      <c r="A45" s="8"/>
      <c r="B45" s="8"/>
      <c r="C45" s="8"/>
      <c r="D45" s="8"/>
      <c r="E45" s="8"/>
      <c r="F45" s="8"/>
      <c r="G45" s="8"/>
      <c r="H45" s="8"/>
      <c r="I45" s="50"/>
      <c r="J45" s="8"/>
      <c r="K45" s="8"/>
      <c r="L45" s="8"/>
      <c r="M45" s="8"/>
      <c r="N45" s="8"/>
      <c r="O45" s="8"/>
      <c r="P45" s="8"/>
      <c r="Q45" s="8"/>
      <c r="R45" s="8"/>
    </row>
    <row r="46" spans="1:25" ht="20.100000000000001" customHeight="1" x14ac:dyDescent="0.25">
      <c r="A46" s="168" t="s">
        <v>242</v>
      </c>
      <c r="B46" s="168"/>
      <c r="C46" s="168"/>
      <c r="D46" s="168"/>
      <c r="E46" s="168"/>
      <c r="F46" s="168"/>
      <c r="G46" s="168"/>
      <c r="H46" s="168"/>
      <c r="I46" s="168"/>
      <c r="J46" s="168"/>
      <c r="K46" s="168"/>
      <c r="L46" s="168"/>
      <c r="M46" s="168"/>
      <c r="N46" s="168"/>
      <c r="O46" s="168"/>
      <c r="P46" s="168"/>
      <c r="Q46" s="168"/>
      <c r="R46" s="168"/>
    </row>
    <row r="47" spans="1:25" ht="20.100000000000001" customHeight="1" x14ac:dyDescent="0.25">
      <c r="A47" s="8"/>
      <c r="B47" s="8"/>
      <c r="C47" s="8"/>
      <c r="D47" s="8"/>
      <c r="E47" s="8"/>
      <c r="F47" s="8"/>
      <c r="G47" s="8"/>
      <c r="H47" s="8"/>
      <c r="I47" s="50"/>
      <c r="J47" s="8"/>
      <c r="K47" s="8"/>
      <c r="L47" s="8"/>
      <c r="M47" s="8"/>
      <c r="N47" s="8"/>
      <c r="O47" s="8"/>
      <c r="P47" s="8"/>
      <c r="Q47" s="8"/>
      <c r="R47" s="8"/>
    </row>
    <row r="48" spans="1:25" ht="20.100000000000001" customHeight="1" x14ac:dyDescent="0.25">
      <c r="A48" s="8"/>
      <c r="B48" s="8"/>
      <c r="C48" s="8"/>
      <c r="D48" s="8"/>
      <c r="E48" s="8"/>
      <c r="F48" s="8"/>
      <c r="G48" s="8"/>
      <c r="H48" s="8"/>
      <c r="I48" s="50"/>
      <c r="J48" s="8"/>
      <c r="K48" s="8"/>
      <c r="L48" s="8"/>
      <c r="M48" s="8"/>
      <c r="N48" s="8"/>
      <c r="O48" s="8"/>
      <c r="P48" s="8"/>
      <c r="Q48" s="8"/>
      <c r="R48" s="8"/>
    </row>
    <row r="49" spans="1:18" ht="20.100000000000001" customHeight="1" x14ac:dyDescent="0.25">
      <c r="A49" s="8"/>
      <c r="B49" s="8"/>
      <c r="C49" s="8"/>
      <c r="D49" s="8"/>
      <c r="E49" s="8"/>
      <c r="F49" s="8"/>
      <c r="G49" s="8"/>
      <c r="H49" s="8"/>
      <c r="I49" s="50"/>
      <c r="J49" s="8"/>
      <c r="K49" s="8"/>
      <c r="L49" s="8"/>
      <c r="M49" s="8"/>
      <c r="N49" s="8"/>
      <c r="O49" s="8"/>
      <c r="P49" s="8"/>
      <c r="Q49" s="8"/>
      <c r="R49" s="8"/>
    </row>
    <row r="50" spans="1:18" ht="20.100000000000001" customHeight="1" x14ac:dyDescent="0.25">
      <c r="A50" s="8"/>
      <c r="B50" s="8"/>
      <c r="C50" s="8"/>
      <c r="D50" s="8"/>
      <c r="E50" s="8"/>
      <c r="F50" s="8"/>
      <c r="G50" s="8"/>
      <c r="H50" s="8"/>
      <c r="I50" s="50"/>
      <c r="J50" s="8"/>
      <c r="K50" s="8"/>
      <c r="L50" s="8"/>
      <c r="M50" s="8"/>
      <c r="N50" s="8"/>
      <c r="O50" s="8"/>
      <c r="P50" s="8"/>
      <c r="Q50" s="8"/>
      <c r="R50" s="8"/>
    </row>
    <row r="51" spans="1:18" ht="20.100000000000001" customHeight="1" x14ac:dyDescent="0.25">
      <c r="A51" s="8"/>
      <c r="B51" s="8"/>
      <c r="C51" s="8"/>
      <c r="D51" s="8"/>
      <c r="E51" s="8"/>
      <c r="F51" s="8"/>
      <c r="G51" s="8"/>
      <c r="H51" s="8"/>
      <c r="I51" s="50"/>
      <c r="J51" s="8"/>
      <c r="K51" s="8"/>
      <c r="L51" s="8"/>
      <c r="M51" s="8"/>
      <c r="N51" s="8"/>
      <c r="O51" s="8"/>
      <c r="P51" s="8"/>
      <c r="Q51" s="8"/>
      <c r="R51" s="8"/>
    </row>
    <row r="52" spans="1:18" ht="20.100000000000001" customHeight="1" x14ac:dyDescent="0.25">
      <c r="A52" s="8"/>
      <c r="B52" s="8"/>
      <c r="C52" s="8"/>
      <c r="D52" s="8"/>
      <c r="E52" s="8"/>
      <c r="F52" s="8"/>
      <c r="G52" s="8"/>
      <c r="H52" s="8"/>
      <c r="I52" s="50"/>
      <c r="J52" s="8"/>
      <c r="K52" s="8"/>
      <c r="L52" s="8"/>
      <c r="M52" s="8"/>
      <c r="N52" s="8"/>
      <c r="O52" s="8"/>
      <c r="P52" s="8"/>
      <c r="Q52" s="8"/>
      <c r="R52" s="8"/>
    </row>
    <row r="53" spans="1:18" ht="20.100000000000001" customHeight="1" x14ac:dyDescent="0.25">
      <c r="A53" s="8"/>
      <c r="B53" s="8"/>
      <c r="C53" s="8"/>
      <c r="D53" s="8"/>
      <c r="E53" s="8"/>
      <c r="F53" s="8"/>
      <c r="G53" s="8"/>
      <c r="H53" s="8"/>
      <c r="I53" s="50"/>
      <c r="J53" s="8"/>
      <c r="K53" s="8"/>
      <c r="L53" s="8"/>
      <c r="M53" s="8"/>
      <c r="N53" s="8"/>
      <c r="O53" s="8"/>
      <c r="P53" s="8"/>
      <c r="Q53" s="8"/>
      <c r="R53" s="8"/>
    </row>
    <row r="54" spans="1:18" ht="20.100000000000001" customHeight="1" x14ac:dyDescent="0.25">
      <c r="A54" s="8"/>
      <c r="B54" s="8"/>
      <c r="C54" s="8"/>
      <c r="D54" s="8"/>
      <c r="E54" s="8"/>
      <c r="F54" s="8"/>
      <c r="G54" s="8"/>
      <c r="H54" s="8"/>
      <c r="I54" s="50"/>
      <c r="J54" s="8"/>
      <c r="K54" s="8"/>
      <c r="L54" s="8"/>
      <c r="M54" s="8"/>
      <c r="N54" s="8"/>
      <c r="O54" s="8"/>
      <c r="P54" s="8"/>
      <c r="Q54" s="8"/>
      <c r="R54" s="8"/>
    </row>
    <row r="55" spans="1:18" ht="20.100000000000001" customHeight="1" x14ac:dyDescent="0.25">
      <c r="A55" s="8"/>
      <c r="B55" s="8"/>
      <c r="C55" s="8"/>
      <c r="D55" s="8"/>
      <c r="E55" s="8"/>
      <c r="F55" s="8"/>
      <c r="G55" s="8"/>
      <c r="H55" s="8"/>
      <c r="I55" s="50"/>
      <c r="J55" s="8"/>
      <c r="K55" s="8"/>
      <c r="L55" s="8"/>
      <c r="M55" s="8"/>
      <c r="N55" s="8"/>
      <c r="O55" s="8"/>
      <c r="P55" s="8"/>
      <c r="Q55" s="8"/>
      <c r="R55" s="8"/>
    </row>
    <row r="56" spans="1:18" ht="20.100000000000001" customHeight="1" x14ac:dyDescent="0.25">
      <c r="A56" s="8"/>
      <c r="B56" s="8"/>
      <c r="C56" s="8"/>
      <c r="D56" s="8"/>
      <c r="E56" s="8"/>
      <c r="F56" s="8"/>
      <c r="G56" s="8"/>
      <c r="H56" s="8"/>
      <c r="I56" s="50"/>
      <c r="J56" s="8"/>
      <c r="K56" s="8"/>
      <c r="L56" s="8"/>
      <c r="M56" s="8"/>
      <c r="N56" s="8"/>
      <c r="O56" s="8"/>
      <c r="P56" s="8"/>
      <c r="Q56" s="8"/>
      <c r="R56" s="8"/>
    </row>
    <row r="57" spans="1:18" ht="20.100000000000001" customHeight="1" x14ac:dyDescent="0.25">
      <c r="A57" s="8"/>
      <c r="B57" s="8"/>
      <c r="C57" s="8"/>
      <c r="D57" s="8"/>
      <c r="E57" s="8"/>
      <c r="F57" s="8"/>
      <c r="G57" s="8"/>
      <c r="H57" s="8"/>
      <c r="I57" s="50"/>
      <c r="J57" s="8"/>
      <c r="K57" s="8"/>
      <c r="L57" s="8"/>
      <c r="M57" s="8"/>
      <c r="N57" s="8"/>
      <c r="O57" s="8"/>
      <c r="P57" s="8"/>
      <c r="Q57" s="8"/>
      <c r="R57" s="8"/>
    </row>
    <row r="58" spans="1:18" ht="20.100000000000001" customHeight="1" x14ac:dyDescent="0.25">
      <c r="A58" s="8"/>
      <c r="B58" s="8"/>
      <c r="C58" s="8"/>
      <c r="D58" s="8"/>
      <c r="E58" s="8"/>
      <c r="F58" s="8"/>
      <c r="G58" s="8"/>
      <c r="H58" s="8"/>
      <c r="I58" s="50"/>
      <c r="J58" s="8"/>
      <c r="K58" s="8"/>
      <c r="L58" s="8"/>
      <c r="M58" s="8"/>
      <c r="N58" s="8"/>
      <c r="O58" s="8"/>
      <c r="P58" s="8"/>
      <c r="Q58" s="8"/>
      <c r="R58" s="8"/>
    </row>
    <row r="59" spans="1:18" ht="20.100000000000001" customHeight="1" x14ac:dyDescent="0.25">
      <c r="A59" s="8"/>
      <c r="B59" s="8"/>
      <c r="C59" s="8"/>
      <c r="D59" s="8"/>
      <c r="E59" s="8"/>
      <c r="F59" s="8"/>
      <c r="G59" s="8"/>
      <c r="H59" s="8"/>
      <c r="I59" s="50"/>
      <c r="J59" s="8"/>
      <c r="K59" s="8"/>
      <c r="L59" s="8"/>
      <c r="M59" s="8"/>
      <c r="N59" s="8"/>
      <c r="O59" s="8"/>
      <c r="P59" s="8"/>
      <c r="Q59" s="8"/>
      <c r="R59" s="8"/>
    </row>
    <row r="60" spans="1:18" ht="20.100000000000001" customHeight="1" x14ac:dyDescent="0.25">
      <c r="A60" s="8"/>
      <c r="B60" s="8"/>
      <c r="C60" s="8"/>
      <c r="D60" s="8"/>
      <c r="E60" s="8"/>
      <c r="F60" s="8"/>
      <c r="G60" s="8"/>
      <c r="H60" s="8"/>
      <c r="I60" s="50"/>
      <c r="J60" s="8"/>
      <c r="K60" s="8"/>
      <c r="L60" s="8"/>
      <c r="M60" s="8"/>
      <c r="N60" s="8"/>
      <c r="O60" s="8"/>
      <c r="P60" s="8"/>
      <c r="Q60" s="8"/>
      <c r="R60" s="8"/>
    </row>
    <row r="61" spans="1:18" ht="20.100000000000001" customHeight="1" x14ac:dyDescent="0.25">
      <c r="A61" s="8"/>
      <c r="B61" s="8"/>
      <c r="C61" s="8"/>
      <c r="D61" s="8"/>
      <c r="E61" s="8"/>
      <c r="F61" s="8"/>
      <c r="G61" s="8"/>
      <c r="H61" s="8"/>
      <c r="I61" s="50"/>
      <c r="J61" s="8"/>
      <c r="K61" s="8"/>
      <c r="L61" s="8"/>
      <c r="M61" s="8"/>
      <c r="N61" s="8"/>
      <c r="O61" s="8"/>
      <c r="P61" s="8"/>
      <c r="Q61" s="8"/>
      <c r="R61" s="8"/>
    </row>
    <row r="62" spans="1:18" ht="20.100000000000001" customHeight="1" x14ac:dyDescent="0.25">
      <c r="A62" s="8"/>
      <c r="B62" s="8"/>
      <c r="C62" s="8"/>
      <c r="D62" s="8"/>
      <c r="E62" s="8"/>
      <c r="F62" s="8"/>
      <c r="G62" s="8"/>
      <c r="H62" s="8"/>
      <c r="I62" s="50"/>
      <c r="J62" s="8"/>
      <c r="K62" s="8"/>
      <c r="L62" s="8"/>
      <c r="M62" s="8"/>
      <c r="N62" s="8"/>
      <c r="O62" s="8"/>
      <c r="P62" s="8"/>
      <c r="Q62" s="8"/>
      <c r="R62" s="8"/>
    </row>
    <row r="63" spans="1:18" ht="20.100000000000001" customHeight="1" x14ac:dyDescent="0.25">
      <c r="A63" s="8"/>
      <c r="B63" s="8"/>
      <c r="C63" s="8"/>
      <c r="D63" s="8"/>
      <c r="E63" s="8"/>
      <c r="F63" s="8"/>
      <c r="G63" s="8"/>
      <c r="H63" s="8"/>
      <c r="I63" s="50"/>
      <c r="J63" s="8"/>
      <c r="K63" s="8"/>
      <c r="L63" s="8"/>
      <c r="M63" s="8"/>
      <c r="N63" s="8"/>
      <c r="O63" s="8"/>
      <c r="P63" s="8"/>
      <c r="Q63" s="8"/>
      <c r="R63" s="8"/>
    </row>
    <row r="64" spans="1:18" ht="20.100000000000001" customHeight="1" x14ac:dyDescent="0.25">
      <c r="A64" s="8"/>
      <c r="B64" s="8"/>
      <c r="C64" s="8"/>
      <c r="D64" s="8"/>
      <c r="E64" s="8"/>
      <c r="F64" s="8"/>
      <c r="G64" s="8"/>
      <c r="H64" s="8"/>
      <c r="I64" s="50"/>
      <c r="J64" s="8"/>
      <c r="K64" s="8"/>
      <c r="L64" s="8"/>
      <c r="M64" s="8"/>
      <c r="N64" s="8"/>
      <c r="O64" s="8"/>
      <c r="P64" s="8"/>
      <c r="Q64" s="8"/>
      <c r="R64" s="8"/>
    </row>
    <row r="65" spans="1:18" ht="20.100000000000001" customHeight="1" x14ac:dyDescent="0.25">
      <c r="A65" s="8"/>
      <c r="B65" s="8"/>
      <c r="C65" s="8"/>
      <c r="D65" s="8"/>
      <c r="E65" s="8"/>
      <c r="F65" s="8"/>
      <c r="G65" s="8"/>
      <c r="H65" s="8"/>
      <c r="I65" s="50"/>
      <c r="J65" s="8"/>
      <c r="K65" s="8"/>
      <c r="L65" s="8"/>
      <c r="M65" s="8"/>
      <c r="N65" s="8"/>
      <c r="O65" s="8"/>
      <c r="P65" s="8"/>
      <c r="Q65" s="8"/>
      <c r="R65" s="8"/>
    </row>
    <row r="66" spans="1:18" ht="20.100000000000001" customHeight="1" x14ac:dyDescent="0.25">
      <c r="A66" s="8"/>
      <c r="B66" s="8"/>
      <c r="C66" s="8"/>
      <c r="D66" s="8"/>
      <c r="E66" s="8"/>
      <c r="F66" s="8"/>
      <c r="G66" s="8"/>
      <c r="H66" s="8"/>
      <c r="I66" s="50"/>
      <c r="J66" s="8"/>
      <c r="K66" s="8"/>
      <c r="L66" s="8"/>
      <c r="M66" s="8"/>
      <c r="N66" s="8"/>
      <c r="O66" s="8"/>
      <c r="P66" s="8"/>
      <c r="Q66" s="8"/>
      <c r="R66" s="8"/>
    </row>
    <row r="67" spans="1:18" ht="20.100000000000001" customHeight="1" x14ac:dyDescent="0.25">
      <c r="A67" s="168" t="s">
        <v>241</v>
      </c>
      <c r="B67" s="168"/>
      <c r="C67" s="168"/>
      <c r="D67" s="168"/>
      <c r="E67" s="168"/>
      <c r="F67" s="168"/>
      <c r="G67" s="168"/>
      <c r="H67" s="168"/>
      <c r="I67" s="168"/>
      <c r="J67" s="168"/>
      <c r="K67" s="168"/>
      <c r="L67" s="168"/>
      <c r="M67" s="168"/>
      <c r="N67" s="168"/>
      <c r="O67" s="168"/>
      <c r="P67" s="168"/>
      <c r="Q67" s="168"/>
      <c r="R67" s="168"/>
    </row>
    <row r="68" spans="1:18" ht="20.100000000000001" customHeight="1" x14ac:dyDescent="0.25">
      <c r="A68" s="8"/>
      <c r="B68" s="8"/>
      <c r="C68" s="8"/>
      <c r="D68" s="8"/>
      <c r="E68" s="8"/>
      <c r="F68" s="8"/>
      <c r="G68" s="8"/>
      <c r="H68" s="8"/>
      <c r="I68" s="50"/>
      <c r="J68" s="8"/>
      <c r="K68" s="8"/>
      <c r="L68" s="8"/>
      <c r="M68" s="8"/>
      <c r="N68" s="8"/>
      <c r="O68" s="8"/>
      <c r="P68" s="8"/>
      <c r="Q68" s="8"/>
      <c r="R68" s="8"/>
    </row>
    <row r="69" spans="1:18" ht="20.100000000000001" customHeight="1" x14ac:dyDescent="0.25">
      <c r="A69" s="8"/>
      <c r="B69" s="8"/>
      <c r="C69" s="8"/>
      <c r="D69" s="8"/>
      <c r="E69" s="8"/>
      <c r="F69" s="8"/>
      <c r="G69" s="8"/>
      <c r="H69" s="8"/>
      <c r="I69" s="50"/>
      <c r="J69" s="8"/>
      <c r="K69" s="8"/>
      <c r="L69" s="8"/>
      <c r="M69" s="8"/>
      <c r="N69" s="8"/>
      <c r="O69" s="8"/>
      <c r="P69" s="8"/>
      <c r="Q69" s="8"/>
      <c r="R69" s="8"/>
    </row>
    <row r="70" spans="1:18" ht="20.100000000000001" customHeight="1" x14ac:dyDescent="0.25">
      <c r="A70" s="8"/>
      <c r="B70" s="8"/>
      <c r="C70" s="8"/>
      <c r="D70" s="8"/>
      <c r="E70" s="8"/>
      <c r="F70" s="8"/>
      <c r="G70" s="8"/>
      <c r="H70" s="8"/>
      <c r="I70" s="50"/>
      <c r="J70" s="8"/>
      <c r="K70" s="8"/>
      <c r="L70" s="8"/>
      <c r="M70" s="8"/>
      <c r="N70" s="8"/>
      <c r="O70" s="8"/>
      <c r="P70" s="8"/>
      <c r="Q70" s="8"/>
      <c r="R70" s="8"/>
    </row>
    <row r="71" spans="1:18" ht="20.100000000000001" customHeight="1" x14ac:dyDescent="0.25">
      <c r="A71" s="8"/>
      <c r="B71" s="8"/>
      <c r="C71" s="8"/>
      <c r="D71" s="8"/>
      <c r="E71" s="8"/>
      <c r="F71" s="8"/>
      <c r="G71" s="8"/>
      <c r="H71" s="8"/>
      <c r="I71" s="50"/>
      <c r="J71" s="8"/>
      <c r="K71" s="8"/>
      <c r="L71" s="8"/>
      <c r="M71" s="8"/>
      <c r="N71" s="8"/>
      <c r="O71" s="8"/>
      <c r="P71" s="8"/>
      <c r="Q71" s="8"/>
      <c r="R71" s="8"/>
    </row>
    <row r="72" spans="1:18" ht="20.100000000000001" customHeight="1" x14ac:dyDescent="0.25">
      <c r="A72" s="8"/>
      <c r="B72" s="8"/>
      <c r="C72" s="8"/>
      <c r="D72" s="8"/>
      <c r="E72" s="8"/>
      <c r="F72" s="8"/>
      <c r="G72" s="8"/>
      <c r="H72" s="8"/>
      <c r="I72" s="50"/>
      <c r="J72" s="8"/>
      <c r="K72" s="8"/>
      <c r="L72" s="8"/>
      <c r="M72" s="8"/>
      <c r="N72" s="8"/>
      <c r="O72" s="8"/>
      <c r="P72" s="8"/>
      <c r="Q72" s="8"/>
      <c r="R72" s="8"/>
    </row>
    <row r="73" spans="1:18" ht="20.100000000000001" customHeight="1" x14ac:dyDescent="0.25">
      <c r="A73" s="8"/>
      <c r="B73" s="8"/>
      <c r="C73" s="8"/>
      <c r="D73" s="8"/>
      <c r="E73" s="8"/>
      <c r="F73" s="8"/>
      <c r="G73" s="8"/>
      <c r="H73" s="8"/>
      <c r="I73" s="50"/>
      <c r="J73" s="8"/>
      <c r="K73" s="8"/>
      <c r="L73" s="8"/>
      <c r="M73" s="8"/>
      <c r="N73" s="8"/>
      <c r="O73" s="8"/>
      <c r="P73" s="8"/>
      <c r="Q73" s="8"/>
      <c r="R73" s="8"/>
    </row>
    <row r="74" spans="1:18" ht="20.100000000000001" customHeight="1" x14ac:dyDescent="0.25">
      <c r="A74" s="8"/>
      <c r="B74" s="8"/>
      <c r="C74" s="8"/>
      <c r="D74" s="8"/>
      <c r="E74" s="8"/>
      <c r="F74" s="8"/>
      <c r="G74" s="8"/>
      <c r="H74" s="8"/>
      <c r="I74" s="50"/>
      <c r="J74" s="8"/>
      <c r="K74" s="8"/>
      <c r="L74" s="8"/>
      <c r="M74" s="8"/>
      <c r="N74" s="8"/>
      <c r="O74" s="8"/>
      <c r="P74" s="8"/>
      <c r="Q74" s="8"/>
      <c r="R74" s="8"/>
    </row>
    <row r="75" spans="1:18" ht="20.100000000000001" customHeight="1" x14ac:dyDescent="0.25">
      <c r="A75" s="8"/>
      <c r="B75" s="8"/>
      <c r="C75" s="8"/>
      <c r="D75" s="8"/>
      <c r="E75" s="8"/>
      <c r="F75" s="8"/>
      <c r="G75" s="8"/>
      <c r="H75" s="8"/>
      <c r="I75" s="50"/>
      <c r="J75" s="8"/>
      <c r="K75" s="8"/>
      <c r="L75" s="8"/>
      <c r="M75" s="8"/>
      <c r="N75" s="8"/>
      <c r="O75" s="8"/>
      <c r="P75" s="8"/>
      <c r="Q75" s="8"/>
      <c r="R75" s="8"/>
    </row>
    <row r="76" spans="1:18" ht="20.100000000000001" customHeight="1" x14ac:dyDescent="0.25">
      <c r="A76" s="8"/>
      <c r="B76" s="8"/>
      <c r="C76" s="8"/>
      <c r="D76" s="8"/>
      <c r="E76" s="8"/>
      <c r="F76" s="8"/>
      <c r="G76" s="8"/>
      <c r="H76" s="8"/>
      <c r="I76" s="50"/>
      <c r="J76" s="8"/>
      <c r="K76" s="8"/>
      <c r="L76" s="8"/>
      <c r="M76" s="8"/>
      <c r="N76" s="8"/>
      <c r="O76" s="8"/>
      <c r="P76" s="8"/>
      <c r="Q76" s="8"/>
      <c r="R76" s="8"/>
    </row>
    <row r="77" spans="1:18" ht="20.100000000000001" customHeight="1" x14ac:dyDescent="0.25">
      <c r="A77" s="8"/>
      <c r="B77" s="8"/>
      <c r="C77" s="8"/>
      <c r="D77" s="8"/>
      <c r="E77" s="8"/>
      <c r="F77" s="8"/>
      <c r="G77" s="8"/>
      <c r="H77" s="8"/>
      <c r="I77" s="50"/>
      <c r="J77" s="8"/>
      <c r="K77" s="8"/>
      <c r="L77" s="8"/>
      <c r="M77" s="8"/>
      <c r="N77" s="8"/>
      <c r="O77" s="8"/>
      <c r="P77" s="8"/>
      <c r="Q77" s="8"/>
      <c r="R77" s="8"/>
    </row>
    <row r="78" spans="1:18" ht="20.100000000000001" customHeight="1" x14ac:dyDescent="0.25">
      <c r="A78" s="8"/>
      <c r="B78" s="8"/>
      <c r="C78" s="8"/>
      <c r="D78" s="8"/>
      <c r="E78" s="8"/>
      <c r="F78" s="8"/>
      <c r="G78" s="8"/>
      <c r="H78" s="8"/>
      <c r="I78" s="50"/>
      <c r="J78" s="8"/>
      <c r="K78" s="8"/>
      <c r="L78" s="8"/>
      <c r="M78" s="8"/>
      <c r="N78" s="8"/>
      <c r="O78" s="8"/>
      <c r="P78" s="8"/>
      <c r="Q78" s="8"/>
      <c r="R78" s="8"/>
    </row>
    <row r="79" spans="1:18" ht="20.100000000000001" customHeight="1" x14ac:dyDescent="0.25">
      <c r="A79" s="8"/>
      <c r="B79" s="8"/>
      <c r="C79" s="8"/>
      <c r="D79" s="8"/>
      <c r="E79" s="8"/>
      <c r="F79" s="8"/>
      <c r="G79" s="8"/>
      <c r="H79" s="8"/>
      <c r="I79" s="50"/>
      <c r="J79" s="8"/>
      <c r="K79" s="8"/>
      <c r="L79" s="8"/>
      <c r="M79" s="8"/>
      <c r="N79" s="8"/>
      <c r="O79" s="8"/>
      <c r="P79" s="8"/>
      <c r="Q79" s="8"/>
      <c r="R79" s="8"/>
    </row>
    <row r="80" spans="1:18" ht="20.100000000000001" customHeight="1" x14ac:dyDescent="0.25">
      <c r="A80" s="8"/>
      <c r="B80" s="8"/>
      <c r="C80" s="8"/>
      <c r="D80" s="8"/>
      <c r="E80" s="8"/>
      <c r="F80" s="8"/>
      <c r="G80" s="8"/>
      <c r="H80" s="8"/>
      <c r="I80" s="50"/>
      <c r="J80" s="8"/>
      <c r="K80" s="8"/>
      <c r="L80" s="8"/>
      <c r="M80" s="8"/>
      <c r="N80" s="8"/>
      <c r="O80" s="8"/>
      <c r="P80" s="8"/>
      <c r="Q80" s="8"/>
      <c r="R80" s="8"/>
    </row>
    <row r="81" spans="1:18" ht="20.100000000000001" customHeight="1" x14ac:dyDescent="0.25">
      <c r="A81" s="8"/>
      <c r="B81" s="8"/>
      <c r="C81" s="8"/>
      <c r="D81" s="8"/>
      <c r="E81" s="8"/>
      <c r="F81" s="8"/>
      <c r="G81" s="8"/>
      <c r="H81" s="8"/>
      <c r="I81" s="50"/>
      <c r="J81" s="8"/>
      <c r="K81" s="8"/>
      <c r="L81" s="8"/>
      <c r="M81" s="8"/>
      <c r="N81" s="8"/>
      <c r="O81" s="8"/>
      <c r="P81" s="8"/>
      <c r="Q81" s="8"/>
      <c r="R81" s="8"/>
    </row>
    <row r="82" spans="1:18" ht="20.100000000000001" customHeight="1" x14ac:dyDescent="0.25">
      <c r="A82" s="8"/>
      <c r="B82" s="8"/>
      <c r="C82" s="8"/>
      <c r="D82" s="8"/>
      <c r="E82" s="8"/>
      <c r="F82" s="8"/>
      <c r="G82" s="8"/>
      <c r="H82" s="8"/>
      <c r="I82" s="50"/>
      <c r="J82" s="8"/>
      <c r="K82" s="8"/>
      <c r="L82" s="8"/>
      <c r="M82" s="8"/>
      <c r="N82" s="8"/>
      <c r="O82" s="8"/>
      <c r="P82" s="8"/>
      <c r="Q82" s="8"/>
      <c r="R82" s="8"/>
    </row>
    <row r="83" spans="1:18" ht="20.100000000000001" customHeight="1" x14ac:dyDescent="0.25">
      <c r="A83" s="8"/>
      <c r="B83" s="8"/>
      <c r="C83" s="8"/>
      <c r="D83" s="8"/>
      <c r="E83" s="8"/>
      <c r="F83" s="8"/>
      <c r="G83" s="8"/>
      <c r="H83" s="8"/>
      <c r="I83" s="50"/>
      <c r="J83" s="8"/>
      <c r="K83" s="8"/>
      <c r="L83" s="8"/>
      <c r="M83" s="8"/>
      <c r="N83" s="8"/>
      <c r="O83" s="8"/>
      <c r="P83" s="8"/>
      <c r="Q83" s="8"/>
      <c r="R83" s="8"/>
    </row>
    <row r="84" spans="1:18" ht="20.100000000000001" customHeight="1" x14ac:dyDescent="0.25">
      <c r="A84" s="8"/>
      <c r="B84" s="8"/>
      <c r="C84" s="8"/>
      <c r="D84" s="8"/>
      <c r="E84" s="8"/>
      <c r="F84" s="8"/>
      <c r="G84" s="8"/>
      <c r="H84" s="8"/>
      <c r="I84" s="50"/>
      <c r="J84" s="8"/>
      <c r="K84" s="8"/>
      <c r="L84" s="8"/>
      <c r="M84" s="8"/>
      <c r="N84" s="8"/>
      <c r="O84" s="8"/>
      <c r="P84" s="8"/>
      <c r="Q84" s="8"/>
      <c r="R84" s="8"/>
    </row>
    <row r="85" spans="1:18" ht="20.100000000000001" customHeight="1" x14ac:dyDescent="0.25">
      <c r="A85" s="8"/>
      <c r="B85" s="8"/>
      <c r="C85" s="8"/>
      <c r="D85" s="8"/>
      <c r="E85" s="8"/>
      <c r="F85" s="8"/>
      <c r="G85" s="8"/>
      <c r="H85" s="8"/>
      <c r="I85" s="50"/>
      <c r="J85" s="8"/>
      <c r="K85" s="8"/>
      <c r="L85" s="8"/>
      <c r="M85" s="8"/>
      <c r="N85" s="8"/>
      <c r="O85" s="8"/>
      <c r="P85" s="8"/>
      <c r="Q85" s="8"/>
      <c r="R85" s="8"/>
    </row>
    <row r="86" spans="1:18" ht="20.100000000000001" customHeight="1" x14ac:dyDescent="0.25">
      <c r="A86" s="8"/>
      <c r="B86" s="8"/>
      <c r="C86" s="8"/>
      <c r="D86" s="8"/>
      <c r="E86" s="8"/>
      <c r="F86" s="8"/>
      <c r="G86" s="8"/>
      <c r="H86" s="8"/>
      <c r="I86" s="50"/>
      <c r="J86" s="8"/>
      <c r="K86" s="8"/>
      <c r="L86" s="8"/>
      <c r="M86" s="8"/>
      <c r="N86" s="8"/>
      <c r="O86" s="8"/>
      <c r="P86" s="8"/>
      <c r="Q86" s="8"/>
      <c r="R86" s="8"/>
    </row>
    <row r="87" spans="1:18" ht="20.100000000000001" customHeight="1" x14ac:dyDescent="0.25">
      <c r="A87" s="8"/>
      <c r="B87" s="8"/>
      <c r="C87" s="8"/>
      <c r="D87" s="8"/>
      <c r="E87" s="8"/>
      <c r="F87" s="8"/>
      <c r="G87" s="8"/>
      <c r="H87" s="8"/>
      <c r="I87" s="50"/>
      <c r="J87" s="8"/>
      <c r="K87" s="8"/>
      <c r="L87" s="8"/>
      <c r="M87" s="8"/>
      <c r="N87" s="8"/>
      <c r="O87" s="8"/>
      <c r="P87" s="8"/>
      <c r="Q87" s="8"/>
      <c r="R87" s="8"/>
    </row>
    <row r="88" spans="1:18" ht="20.100000000000001" customHeight="1" x14ac:dyDescent="0.25">
      <c r="A88" s="168" t="s">
        <v>240</v>
      </c>
      <c r="B88" s="168"/>
      <c r="C88" s="168"/>
      <c r="D88" s="168"/>
      <c r="E88" s="168"/>
      <c r="F88" s="168"/>
      <c r="G88" s="168"/>
      <c r="H88" s="168"/>
      <c r="I88" s="168"/>
      <c r="J88" s="168"/>
      <c r="K88" s="168"/>
      <c r="L88" s="168"/>
      <c r="M88" s="168"/>
      <c r="N88" s="168"/>
      <c r="O88" s="168"/>
      <c r="P88" s="168"/>
      <c r="Q88" s="168"/>
      <c r="R88" s="168"/>
    </row>
    <row r="89" spans="1:18" ht="20.100000000000001" customHeight="1" x14ac:dyDescent="0.25">
      <c r="A89" s="8"/>
      <c r="B89" s="8"/>
      <c r="C89" s="8"/>
      <c r="D89" s="8"/>
      <c r="E89" s="8"/>
      <c r="F89" s="8"/>
      <c r="G89" s="8"/>
      <c r="H89" s="8"/>
      <c r="I89" s="50"/>
      <c r="J89" s="8"/>
      <c r="K89" s="8"/>
      <c r="L89" s="8"/>
      <c r="M89" s="8"/>
      <c r="N89" s="8"/>
      <c r="O89" s="8"/>
      <c r="P89" s="8"/>
      <c r="Q89" s="8"/>
      <c r="R89" s="8"/>
    </row>
    <row r="90" spans="1:18" ht="20.100000000000001" customHeight="1" x14ac:dyDescent="0.25">
      <c r="A90" s="8"/>
      <c r="B90" s="8"/>
      <c r="C90" s="8"/>
      <c r="D90" s="8"/>
      <c r="E90" s="8"/>
      <c r="F90" s="8"/>
      <c r="G90" s="8"/>
      <c r="H90" s="8"/>
      <c r="I90" s="50"/>
      <c r="J90" s="8"/>
      <c r="K90" s="8"/>
      <c r="L90" s="8"/>
      <c r="M90" s="8"/>
      <c r="N90" s="8"/>
      <c r="O90" s="8"/>
      <c r="P90" s="8"/>
      <c r="Q90" s="8"/>
      <c r="R90" s="8"/>
    </row>
    <row r="91" spans="1:18" ht="20.100000000000001" customHeight="1" x14ac:dyDescent="0.25">
      <c r="A91" s="8"/>
      <c r="B91" s="8"/>
      <c r="C91" s="8"/>
      <c r="D91" s="8"/>
      <c r="E91" s="8"/>
      <c r="F91" s="8"/>
      <c r="G91" s="8"/>
      <c r="H91" s="8"/>
      <c r="I91" s="50"/>
      <c r="J91" s="8"/>
      <c r="K91" s="8"/>
      <c r="L91" s="8"/>
      <c r="M91" s="8"/>
      <c r="N91" s="8"/>
      <c r="O91" s="8"/>
      <c r="P91" s="8"/>
      <c r="Q91" s="8"/>
      <c r="R91" s="8"/>
    </row>
    <row r="92" spans="1:18" ht="20.100000000000001" customHeight="1" x14ac:dyDescent="0.25">
      <c r="A92" s="8"/>
      <c r="B92" s="8"/>
      <c r="C92" s="8"/>
      <c r="D92" s="8"/>
      <c r="E92" s="8"/>
      <c r="F92" s="8"/>
      <c r="G92" s="8"/>
      <c r="H92" s="8"/>
      <c r="I92" s="50"/>
      <c r="J92" s="8"/>
      <c r="K92" s="8"/>
      <c r="L92" s="8"/>
      <c r="M92" s="8"/>
      <c r="N92" s="8"/>
      <c r="O92" s="8"/>
      <c r="P92" s="8"/>
      <c r="Q92" s="8"/>
      <c r="R92" s="8"/>
    </row>
    <row r="93" spans="1:18" ht="20.100000000000001" customHeight="1" x14ac:dyDescent="0.25">
      <c r="A93" s="8"/>
      <c r="B93" s="8"/>
      <c r="C93" s="8"/>
      <c r="D93" s="8"/>
      <c r="E93" s="8"/>
      <c r="F93" s="8"/>
      <c r="G93" s="8"/>
      <c r="H93" s="8"/>
      <c r="I93" s="50"/>
      <c r="J93" s="8"/>
      <c r="K93" s="8"/>
      <c r="L93" s="8"/>
      <c r="M93" s="8"/>
      <c r="N93" s="8"/>
      <c r="O93" s="8"/>
      <c r="P93" s="8"/>
      <c r="Q93" s="8"/>
      <c r="R93" s="8"/>
    </row>
    <row r="94" spans="1:18" ht="20.100000000000001" customHeight="1" x14ac:dyDescent="0.25">
      <c r="A94" s="8"/>
      <c r="B94" s="8"/>
      <c r="C94" s="8"/>
      <c r="D94" s="8"/>
      <c r="E94" s="8"/>
      <c r="F94" s="8"/>
      <c r="G94" s="8"/>
      <c r="H94" s="8"/>
      <c r="I94" s="50"/>
      <c r="J94" s="8"/>
      <c r="K94" s="8"/>
      <c r="L94" s="8"/>
      <c r="M94" s="8"/>
      <c r="N94" s="8"/>
      <c r="O94" s="8"/>
      <c r="P94" s="8"/>
      <c r="Q94" s="8"/>
      <c r="R94" s="8"/>
    </row>
    <row r="95" spans="1:18" ht="20.100000000000001" customHeight="1" x14ac:dyDescent="0.25">
      <c r="A95" s="8"/>
      <c r="B95" s="8"/>
      <c r="C95" s="8"/>
      <c r="D95" s="8"/>
      <c r="E95" s="8"/>
      <c r="F95" s="8"/>
      <c r="G95" s="8"/>
      <c r="H95" s="8"/>
      <c r="I95" s="50"/>
      <c r="J95" s="8"/>
      <c r="K95" s="8"/>
      <c r="L95" s="8"/>
      <c r="M95" s="8"/>
      <c r="N95" s="8"/>
      <c r="O95" s="8"/>
      <c r="P95" s="8"/>
      <c r="Q95" s="8"/>
      <c r="R95" s="8"/>
    </row>
    <row r="96" spans="1:18" ht="20.100000000000001" customHeight="1" x14ac:dyDescent="0.25">
      <c r="A96" s="8"/>
      <c r="B96" s="8"/>
      <c r="C96" s="8"/>
      <c r="D96" s="8"/>
      <c r="E96" s="8"/>
      <c r="F96" s="8"/>
      <c r="G96" s="8"/>
      <c r="H96" s="8"/>
      <c r="I96" s="50"/>
      <c r="J96" s="8"/>
      <c r="K96" s="8"/>
      <c r="L96" s="8"/>
      <c r="M96" s="8"/>
      <c r="N96" s="8"/>
      <c r="O96" s="8"/>
      <c r="P96" s="8"/>
      <c r="Q96" s="8"/>
      <c r="R96" s="8"/>
    </row>
    <row r="97" spans="1:18" ht="20.100000000000001" customHeight="1" x14ac:dyDescent="0.25">
      <c r="A97" s="8"/>
      <c r="B97" s="8"/>
      <c r="C97" s="8"/>
      <c r="D97" s="8"/>
      <c r="E97" s="8"/>
      <c r="F97" s="8"/>
      <c r="G97" s="8"/>
      <c r="H97" s="8"/>
      <c r="I97" s="50"/>
      <c r="J97" s="8"/>
      <c r="K97" s="8"/>
      <c r="L97" s="8"/>
      <c r="M97" s="8"/>
      <c r="N97" s="8"/>
      <c r="O97" s="8"/>
      <c r="P97" s="8"/>
      <c r="Q97" s="8"/>
      <c r="R97" s="8"/>
    </row>
    <row r="98" spans="1:18" ht="20.100000000000001" customHeight="1" x14ac:dyDescent="0.25">
      <c r="A98" s="8"/>
      <c r="B98" s="8"/>
      <c r="C98" s="8"/>
      <c r="D98" s="8"/>
      <c r="E98" s="8"/>
      <c r="F98" s="8"/>
      <c r="G98" s="8"/>
      <c r="H98" s="8"/>
      <c r="I98" s="50"/>
      <c r="J98" s="8"/>
      <c r="K98" s="8"/>
      <c r="L98" s="8"/>
      <c r="M98" s="8"/>
      <c r="N98" s="8"/>
      <c r="O98" s="8"/>
      <c r="P98" s="8"/>
      <c r="Q98" s="8"/>
      <c r="R98" s="8"/>
    </row>
    <row r="99" spans="1:18" ht="20.100000000000001" customHeight="1" x14ac:dyDescent="0.25">
      <c r="A99" s="8"/>
      <c r="B99" s="8"/>
      <c r="C99" s="8"/>
      <c r="D99" s="8"/>
      <c r="E99" s="8"/>
      <c r="F99" s="8"/>
      <c r="G99" s="8"/>
      <c r="H99" s="8"/>
      <c r="I99" s="50"/>
      <c r="J99" s="8"/>
      <c r="K99" s="8"/>
      <c r="L99" s="8"/>
      <c r="M99" s="8"/>
      <c r="N99" s="8"/>
      <c r="O99" s="8"/>
      <c r="P99" s="8"/>
      <c r="Q99" s="8"/>
      <c r="R99" s="8"/>
    </row>
    <row r="100" spans="1:18" ht="20.100000000000001" customHeight="1" x14ac:dyDescent="0.25">
      <c r="A100" s="8"/>
      <c r="B100" s="8"/>
      <c r="C100" s="8"/>
      <c r="D100" s="8"/>
      <c r="E100" s="8"/>
      <c r="F100" s="8"/>
      <c r="G100" s="8"/>
      <c r="H100" s="8"/>
      <c r="I100" s="50"/>
      <c r="J100" s="8"/>
      <c r="K100" s="8"/>
      <c r="L100" s="8"/>
      <c r="M100" s="8"/>
      <c r="N100" s="8"/>
      <c r="O100" s="8"/>
      <c r="P100" s="8"/>
      <c r="Q100" s="8"/>
      <c r="R100" s="8"/>
    </row>
    <row r="101" spans="1:18" ht="20.100000000000001" customHeight="1" x14ac:dyDescent="0.25">
      <c r="A101" s="8"/>
      <c r="B101" s="8"/>
      <c r="C101" s="8"/>
      <c r="D101" s="8"/>
      <c r="E101" s="8"/>
      <c r="F101" s="8"/>
      <c r="G101" s="8"/>
      <c r="H101" s="8"/>
      <c r="I101" s="50"/>
      <c r="J101" s="8"/>
      <c r="K101" s="8"/>
      <c r="L101" s="8"/>
      <c r="M101" s="8"/>
      <c r="N101" s="8"/>
      <c r="O101" s="8"/>
      <c r="P101" s="8"/>
      <c r="Q101" s="8"/>
      <c r="R101" s="8"/>
    </row>
    <row r="102" spans="1:18" ht="20.100000000000001" customHeight="1" x14ac:dyDescent="0.25">
      <c r="A102" s="8"/>
      <c r="B102" s="8"/>
      <c r="C102" s="8"/>
      <c r="D102" s="8"/>
      <c r="E102" s="8"/>
      <c r="F102" s="8"/>
      <c r="G102" s="8"/>
      <c r="H102" s="8"/>
      <c r="I102" s="50"/>
      <c r="J102" s="8"/>
      <c r="K102" s="8"/>
      <c r="L102" s="8"/>
      <c r="M102" s="8"/>
      <c r="N102" s="8"/>
      <c r="O102" s="8"/>
      <c r="P102" s="8"/>
      <c r="Q102" s="8"/>
      <c r="R102" s="8"/>
    </row>
    <row r="103" spans="1:18" ht="20.100000000000001" customHeight="1" x14ac:dyDescent="0.25">
      <c r="A103" s="8"/>
      <c r="B103" s="8"/>
      <c r="C103" s="8"/>
      <c r="D103" s="8"/>
      <c r="E103" s="8"/>
      <c r="F103" s="8"/>
      <c r="G103" s="8"/>
      <c r="H103" s="8"/>
      <c r="I103" s="50"/>
      <c r="J103" s="8"/>
      <c r="K103" s="8"/>
      <c r="L103" s="8"/>
      <c r="M103" s="8"/>
      <c r="N103" s="8"/>
      <c r="O103" s="8"/>
      <c r="P103" s="8"/>
      <c r="Q103" s="8"/>
      <c r="R103" s="8"/>
    </row>
    <row r="104" spans="1:18" ht="20.100000000000001" customHeight="1" x14ac:dyDescent="0.25">
      <c r="A104" s="8"/>
      <c r="B104" s="8"/>
      <c r="C104" s="8"/>
      <c r="D104" s="8"/>
      <c r="E104" s="8"/>
      <c r="F104" s="8"/>
      <c r="G104" s="8"/>
      <c r="H104" s="8"/>
      <c r="I104" s="50"/>
      <c r="J104" s="8"/>
      <c r="K104" s="8"/>
      <c r="L104" s="8"/>
      <c r="M104" s="8"/>
      <c r="N104" s="8"/>
      <c r="O104" s="8"/>
      <c r="P104" s="8"/>
      <c r="Q104" s="8"/>
      <c r="R104" s="8"/>
    </row>
    <row r="105" spans="1:18" ht="20.100000000000001" customHeight="1" x14ac:dyDescent="0.25">
      <c r="A105" s="8"/>
      <c r="B105" s="8"/>
      <c r="C105" s="8"/>
      <c r="D105" s="8"/>
      <c r="E105" s="8"/>
      <c r="F105" s="8"/>
      <c r="G105" s="8"/>
      <c r="H105" s="8"/>
      <c r="I105" s="50"/>
      <c r="J105" s="8"/>
      <c r="K105" s="8"/>
      <c r="L105" s="8"/>
      <c r="M105" s="8"/>
      <c r="N105" s="8"/>
      <c r="O105" s="8"/>
      <c r="P105" s="8"/>
      <c r="Q105" s="8"/>
      <c r="R105" s="8"/>
    </row>
    <row r="106" spans="1:18" ht="20.100000000000001" customHeight="1" x14ac:dyDescent="0.25">
      <c r="A106" s="8"/>
      <c r="B106" s="8"/>
      <c r="C106" s="8"/>
      <c r="D106" s="8"/>
      <c r="E106" s="8"/>
      <c r="F106" s="8"/>
      <c r="G106" s="8"/>
      <c r="H106" s="8"/>
      <c r="I106" s="50"/>
      <c r="J106" s="8"/>
      <c r="K106" s="8"/>
      <c r="L106" s="8"/>
      <c r="M106" s="8"/>
      <c r="N106" s="8"/>
      <c r="O106" s="8"/>
      <c r="P106" s="8"/>
      <c r="Q106" s="8"/>
      <c r="R106" s="8"/>
    </row>
    <row r="107" spans="1:18" ht="20.100000000000001" customHeight="1" x14ac:dyDescent="0.25">
      <c r="A107" s="8"/>
      <c r="B107" s="8"/>
      <c r="C107" s="8"/>
      <c r="D107" s="8"/>
      <c r="E107" s="8"/>
      <c r="F107" s="8"/>
      <c r="G107" s="8"/>
      <c r="H107" s="8"/>
      <c r="I107" s="50"/>
      <c r="J107" s="8"/>
      <c r="K107" s="8"/>
      <c r="L107" s="8"/>
      <c r="M107" s="8"/>
      <c r="N107" s="8"/>
      <c r="O107" s="8"/>
      <c r="P107" s="8"/>
      <c r="Q107" s="8"/>
      <c r="R107" s="8"/>
    </row>
    <row r="108" spans="1:18" ht="20.100000000000001" customHeight="1" x14ac:dyDescent="0.25">
      <c r="A108" s="8"/>
      <c r="B108" s="8"/>
      <c r="C108" s="8"/>
      <c r="D108" s="8"/>
      <c r="E108" s="8"/>
      <c r="F108" s="8"/>
      <c r="G108" s="8"/>
      <c r="H108" s="8"/>
      <c r="I108" s="8"/>
      <c r="J108" s="8"/>
      <c r="K108" s="8"/>
      <c r="L108" s="8"/>
      <c r="M108" s="8"/>
      <c r="N108" s="8"/>
      <c r="O108" s="8"/>
      <c r="P108" s="8"/>
      <c r="Q108" s="8"/>
      <c r="R108" s="8"/>
    </row>
    <row r="109" spans="1:18" ht="20.100000000000001" customHeight="1" x14ac:dyDescent="0.25">
      <c r="A109" s="169" t="s">
        <v>24</v>
      </c>
      <c r="B109" s="169"/>
      <c r="C109" s="169"/>
      <c r="D109" s="169"/>
      <c r="E109" s="169"/>
      <c r="F109" s="169"/>
      <c r="G109" s="169"/>
      <c r="H109" s="169"/>
      <c r="I109" s="169"/>
      <c r="J109" s="169"/>
      <c r="K109" s="169"/>
      <c r="L109" s="169"/>
      <c r="M109" s="169"/>
      <c r="N109" s="169"/>
      <c r="O109" s="169"/>
      <c r="P109" s="169"/>
      <c r="Q109" s="169"/>
      <c r="R109" s="169"/>
    </row>
    <row r="110" spans="1:18" ht="20.100000000000001" customHeight="1" x14ac:dyDescent="0.25">
      <c r="A110" s="8"/>
      <c r="B110" s="8"/>
      <c r="C110" s="8"/>
      <c r="D110" s="8"/>
      <c r="E110" s="8"/>
      <c r="F110" s="8"/>
      <c r="G110" s="8"/>
      <c r="H110" s="8"/>
      <c r="I110" s="8"/>
      <c r="J110" s="8"/>
      <c r="K110" s="8"/>
      <c r="L110" s="8"/>
      <c r="M110" s="8"/>
      <c r="N110" s="8"/>
      <c r="O110" s="8"/>
      <c r="P110" s="8"/>
      <c r="Q110" s="8"/>
      <c r="R110" s="8"/>
    </row>
    <row r="111" spans="1:18" ht="39.950000000000003" customHeight="1" x14ac:dyDescent="0.25">
      <c r="A111" s="166" t="s">
        <v>26</v>
      </c>
      <c r="B111" s="166"/>
      <c r="C111" s="166"/>
      <c r="D111" s="166"/>
      <c r="E111" s="166"/>
      <c r="F111" s="166"/>
      <c r="G111" s="166"/>
      <c r="H111" s="166"/>
      <c r="I111" s="46" t="s">
        <v>63</v>
      </c>
      <c r="J111" s="166" t="s">
        <v>25</v>
      </c>
      <c r="K111" s="166"/>
      <c r="L111" s="166"/>
      <c r="M111" s="166" t="s">
        <v>19</v>
      </c>
      <c r="N111" s="166"/>
      <c r="O111" s="166"/>
      <c r="P111" s="166" t="s">
        <v>27</v>
      </c>
      <c r="Q111" s="166"/>
      <c r="R111" s="166"/>
    </row>
    <row r="112" spans="1:18" ht="20.100000000000001" customHeight="1" x14ac:dyDescent="0.25">
      <c r="A112" s="157" t="s">
        <v>192</v>
      </c>
      <c r="B112" s="157"/>
      <c r="C112" s="157"/>
      <c r="D112" s="157"/>
      <c r="E112" s="157"/>
      <c r="F112" s="157"/>
      <c r="G112" s="157"/>
      <c r="H112" s="157"/>
      <c r="I112" s="8" t="s">
        <v>219</v>
      </c>
      <c r="J112" s="167">
        <v>0.15</v>
      </c>
      <c r="K112" s="167"/>
      <c r="L112" s="167"/>
      <c r="M112" s="167">
        <f>J112</f>
        <v>0.15</v>
      </c>
      <c r="N112" s="167"/>
      <c r="O112" s="167"/>
      <c r="P112" s="167">
        <f>(J112-M112)</f>
        <v>0</v>
      </c>
      <c r="Q112" s="167"/>
      <c r="R112" s="167"/>
    </row>
    <row r="113" spans="1:18" ht="20.100000000000001" customHeight="1" x14ac:dyDescent="0.25">
      <c r="A113" s="149" t="s">
        <v>193</v>
      </c>
      <c r="B113" s="149"/>
      <c r="C113" s="149"/>
      <c r="D113" s="149"/>
      <c r="E113" s="149"/>
      <c r="F113" s="149"/>
      <c r="G113" s="149"/>
      <c r="H113" s="149"/>
      <c r="I113" s="14" t="s">
        <v>220</v>
      </c>
      <c r="J113" s="164">
        <v>0.1</v>
      </c>
      <c r="K113" s="164"/>
      <c r="L113" s="164"/>
      <c r="M113" s="164">
        <f t="shared" ref="M113:M118" si="8">J113</f>
        <v>0.1</v>
      </c>
      <c r="N113" s="164"/>
      <c r="O113" s="164"/>
      <c r="P113" s="164">
        <f t="shared" ref="P113:P118" si="9">(J113-M113)</f>
        <v>0</v>
      </c>
      <c r="Q113" s="164"/>
      <c r="R113" s="164"/>
    </row>
    <row r="114" spans="1:18" ht="20.100000000000001" customHeight="1" x14ac:dyDescent="0.25">
      <c r="A114" s="149" t="s">
        <v>194</v>
      </c>
      <c r="B114" s="149"/>
      <c r="C114" s="149"/>
      <c r="D114" s="149"/>
      <c r="E114" s="149"/>
      <c r="F114" s="149"/>
      <c r="G114" s="149"/>
      <c r="H114" s="149"/>
      <c r="I114" s="14" t="s">
        <v>221</v>
      </c>
      <c r="J114" s="164">
        <v>0.05</v>
      </c>
      <c r="K114" s="164"/>
      <c r="L114" s="164"/>
      <c r="M114" s="164">
        <f t="shared" si="8"/>
        <v>0.05</v>
      </c>
      <c r="N114" s="164"/>
      <c r="O114" s="164"/>
      <c r="P114" s="164">
        <f t="shared" si="9"/>
        <v>0</v>
      </c>
      <c r="Q114" s="164"/>
      <c r="R114" s="164"/>
    </row>
    <row r="115" spans="1:18" ht="20.100000000000001" customHeight="1" x14ac:dyDescent="0.25">
      <c r="A115" s="149" t="s">
        <v>195</v>
      </c>
      <c r="B115" s="149"/>
      <c r="C115" s="149"/>
      <c r="D115" s="149"/>
      <c r="E115" s="149"/>
      <c r="F115" s="149"/>
      <c r="G115" s="149"/>
      <c r="H115" s="149"/>
      <c r="I115" s="14" t="s">
        <v>222</v>
      </c>
      <c r="J115" s="164">
        <v>0.15</v>
      </c>
      <c r="K115" s="164"/>
      <c r="L115" s="164"/>
      <c r="M115" s="164">
        <f t="shared" si="8"/>
        <v>0.15</v>
      </c>
      <c r="N115" s="164"/>
      <c r="O115" s="164"/>
      <c r="P115" s="164">
        <f t="shared" si="9"/>
        <v>0</v>
      </c>
      <c r="Q115" s="164"/>
      <c r="R115" s="164"/>
    </row>
    <row r="116" spans="1:18" ht="20.100000000000001" customHeight="1" x14ac:dyDescent="0.25">
      <c r="A116" s="149" t="s">
        <v>196</v>
      </c>
      <c r="B116" s="149"/>
      <c r="C116" s="149"/>
      <c r="D116" s="149"/>
      <c r="E116" s="149"/>
      <c r="F116" s="149"/>
      <c r="G116" s="149"/>
      <c r="H116" s="149"/>
      <c r="I116" s="14" t="s">
        <v>223</v>
      </c>
      <c r="J116" s="164">
        <v>0.1</v>
      </c>
      <c r="K116" s="164"/>
      <c r="L116" s="164"/>
      <c r="M116" s="164">
        <f t="shared" si="8"/>
        <v>0.1</v>
      </c>
      <c r="N116" s="164"/>
      <c r="O116" s="164"/>
      <c r="P116" s="164">
        <f t="shared" si="9"/>
        <v>0</v>
      </c>
      <c r="Q116" s="164"/>
      <c r="R116" s="164"/>
    </row>
    <row r="117" spans="1:18" ht="20.100000000000001" customHeight="1" x14ac:dyDescent="0.25">
      <c r="A117" s="149" t="s">
        <v>0</v>
      </c>
      <c r="B117" s="149"/>
      <c r="C117" s="149"/>
      <c r="D117" s="149"/>
      <c r="E117" s="149"/>
      <c r="F117" s="149"/>
      <c r="G117" s="149"/>
      <c r="H117" s="149"/>
      <c r="I117" s="14" t="s">
        <v>224</v>
      </c>
      <c r="J117" s="164">
        <v>0.3</v>
      </c>
      <c r="K117" s="164"/>
      <c r="L117" s="164"/>
      <c r="M117" s="164">
        <f t="shared" si="8"/>
        <v>0.3</v>
      </c>
      <c r="N117" s="164"/>
      <c r="O117" s="164"/>
      <c r="P117" s="164">
        <f t="shared" si="9"/>
        <v>0</v>
      </c>
      <c r="Q117" s="164"/>
      <c r="R117" s="164"/>
    </row>
    <row r="118" spans="1:18" ht="20.100000000000001" customHeight="1" x14ac:dyDescent="0.25">
      <c r="A118" s="149" t="s">
        <v>197</v>
      </c>
      <c r="B118" s="149"/>
      <c r="C118" s="149"/>
      <c r="D118" s="149"/>
      <c r="E118" s="149"/>
      <c r="F118" s="149"/>
      <c r="G118" s="149"/>
      <c r="H118" s="149"/>
      <c r="I118" s="14" t="s">
        <v>225</v>
      </c>
      <c r="J118" s="164">
        <v>0.05</v>
      </c>
      <c r="K118" s="164"/>
      <c r="L118" s="164"/>
      <c r="M118" s="164">
        <f t="shared" si="8"/>
        <v>0.05</v>
      </c>
      <c r="N118" s="164"/>
      <c r="O118" s="164"/>
      <c r="P118" s="164">
        <f t="shared" si="9"/>
        <v>0</v>
      </c>
      <c r="Q118" s="164"/>
      <c r="R118" s="164"/>
    </row>
    <row r="119" spans="1:18" ht="20.100000000000001" customHeight="1" x14ac:dyDescent="0.25">
      <c r="A119" s="8"/>
      <c r="B119" s="8"/>
      <c r="C119" s="8"/>
      <c r="D119" s="8"/>
      <c r="E119" s="8"/>
      <c r="F119" s="8"/>
      <c r="G119" s="8"/>
      <c r="H119" s="8"/>
      <c r="I119" s="8"/>
      <c r="J119" s="8"/>
      <c r="K119" s="8"/>
      <c r="L119" s="8"/>
      <c r="M119" s="8"/>
      <c r="N119" s="8"/>
      <c r="O119" s="8"/>
      <c r="P119" s="8"/>
      <c r="Q119" s="8"/>
      <c r="R119" s="8"/>
    </row>
    <row r="120" spans="1:18" ht="20.100000000000001" customHeight="1" x14ac:dyDescent="0.25">
      <c r="A120" s="147" t="s">
        <v>81</v>
      </c>
      <c r="B120" s="147"/>
      <c r="C120" s="147"/>
      <c r="D120" s="147"/>
      <c r="E120" s="147"/>
      <c r="F120" s="147"/>
      <c r="G120" s="147"/>
      <c r="H120" s="147"/>
      <c r="I120" s="147"/>
      <c r="J120" s="165">
        <f>1+(SUM(J112:L118))</f>
        <v>1.9</v>
      </c>
      <c r="K120" s="165"/>
      <c r="L120" s="165"/>
      <c r="M120" s="165">
        <f>1+(SUM(M112:O118))</f>
        <v>1.9</v>
      </c>
      <c r="N120" s="165"/>
      <c r="O120" s="165"/>
      <c r="P120" s="8"/>
      <c r="Q120" s="8"/>
      <c r="R120" s="8"/>
    </row>
    <row r="121" spans="1:18" ht="20.100000000000001" customHeight="1" x14ac:dyDescent="0.25">
      <c r="A121" s="192" t="s">
        <v>229</v>
      </c>
      <c r="B121" s="192"/>
      <c r="C121" s="192"/>
      <c r="D121" s="192"/>
      <c r="E121" s="192"/>
      <c r="F121" s="192"/>
      <c r="G121" s="192"/>
      <c r="H121" s="192"/>
      <c r="I121" s="192"/>
      <c r="J121" s="192"/>
      <c r="K121" s="192"/>
      <c r="L121" s="192"/>
      <c r="M121" s="192"/>
      <c r="N121" s="192"/>
      <c r="O121" s="192"/>
      <c r="P121" s="165">
        <f>SUM(P112:R118)</f>
        <v>0</v>
      </c>
      <c r="Q121" s="165"/>
      <c r="R121" s="165"/>
    </row>
    <row r="122" spans="1:18" ht="20.100000000000001" customHeight="1" x14ac:dyDescent="0.25">
      <c r="A122" s="8"/>
      <c r="B122" s="8"/>
      <c r="C122" s="8"/>
      <c r="D122" s="8"/>
      <c r="E122" s="8"/>
      <c r="F122" s="8"/>
      <c r="G122" s="8"/>
      <c r="H122" s="8"/>
      <c r="I122" s="8"/>
      <c r="J122" s="8"/>
      <c r="K122" s="8"/>
      <c r="L122" s="8"/>
      <c r="M122" s="8"/>
      <c r="N122" s="8"/>
      <c r="O122" s="8"/>
      <c r="P122" s="8"/>
      <c r="Q122" s="8"/>
      <c r="R122" s="8"/>
    </row>
    <row r="123" spans="1:18" ht="20.100000000000001" customHeight="1" x14ac:dyDescent="0.25">
      <c r="A123" s="166" t="s">
        <v>198</v>
      </c>
      <c r="B123" s="166"/>
      <c r="C123" s="166"/>
      <c r="D123" s="166"/>
      <c r="E123" s="166"/>
      <c r="F123" s="166"/>
      <c r="G123" s="166"/>
      <c r="H123" s="166"/>
      <c r="I123" s="191" t="s">
        <v>20</v>
      </c>
      <c r="J123" s="191"/>
      <c r="K123" s="191"/>
      <c r="L123" s="191"/>
      <c r="M123" s="191"/>
      <c r="N123" s="191"/>
      <c r="O123" s="191"/>
      <c r="P123" s="166" t="s">
        <v>3</v>
      </c>
      <c r="Q123" s="166"/>
      <c r="R123" s="166"/>
    </row>
    <row r="124" spans="1:18" ht="20.100000000000001" customHeight="1" x14ac:dyDescent="0.25">
      <c r="A124" s="166"/>
      <c r="B124" s="166"/>
      <c r="C124" s="166"/>
      <c r="D124" s="166"/>
      <c r="E124" s="166"/>
      <c r="F124" s="166"/>
      <c r="G124" s="166"/>
      <c r="H124" s="166"/>
      <c r="I124" s="51" t="s">
        <v>219</v>
      </c>
      <c r="J124" s="51" t="s">
        <v>220</v>
      </c>
      <c r="K124" s="51" t="s">
        <v>221</v>
      </c>
      <c r="L124" s="51" t="s">
        <v>222</v>
      </c>
      <c r="M124" s="51" t="s">
        <v>223</v>
      </c>
      <c r="N124" s="51" t="s">
        <v>224</v>
      </c>
      <c r="O124" s="51" t="s">
        <v>225</v>
      </c>
      <c r="P124" s="166"/>
      <c r="Q124" s="166"/>
      <c r="R124" s="166"/>
    </row>
    <row r="125" spans="1:18" ht="20.100000000000001" customHeight="1" x14ac:dyDescent="0.25">
      <c r="A125" s="191"/>
      <c r="B125" s="191"/>
      <c r="C125" s="191"/>
      <c r="D125" s="191"/>
      <c r="E125" s="191"/>
      <c r="F125" s="191"/>
      <c r="G125" s="191"/>
      <c r="H125" s="191"/>
      <c r="I125" s="4">
        <f>$M$112</f>
        <v>0.15</v>
      </c>
      <c r="J125" s="4">
        <f>$M$113</f>
        <v>0.1</v>
      </c>
      <c r="K125" s="4">
        <f>$M$114</f>
        <v>0.05</v>
      </c>
      <c r="L125" s="4">
        <f>$M$115</f>
        <v>0.15</v>
      </c>
      <c r="M125" s="4">
        <f>$M$116</f>
        <v>0.1</v>
      </c>
      <c r="N125" s="4"/>
      <c r="O125" s="4">
        <f>$M$118</f>
        <v>0.05</v>
      </c>
      <c r="P125" s="174">
        <f>1+(SUM(I125:O125))</f>
        <v>1.6</v>
      </c>
      <c r="Q125" s="174"/>
      <c r="R125" s="174"/>
    </row>
    <row r="126" spans="1:18" ht="20.100000000000001" customHeight="1" x14ac:dyDescent="0.25">
      <c r="A126" s="8"/>
      <c r="B126" s="8"/>
      <c r="C126" s="8"/>
      <c r="D126" s="8"/>
      <c r="E126" s="8"/>
      <c r="F126" s="8"/>
      <c r="G126" s="8"/>
      <c r="H126" s="8"/>
      <c r="I126" s="8"/>
      <c r="J126" s="8"/>
      <c r="K126" s="8"/>
      <c r="L126" s="8"/>
      <c r="M126" s="8"/>
      <c r="N126" s="8"/>
      <c r="O126" s="8"/>
      <c r="P126" s="8"/>
      <c r="Q126" s="8"/>
      <c r="R126" s="8"/>
    </row>
    <row r="127" spans="1:18" ht="20.100000000000001" customHeight="1" x14ac:dyDescent="0.25">
      <c r="A127" s="158" t="s">
        <v>80</v>
      </c>
      <c r="B127" s="158"/>
      <c r="C127" s="158"/>
      <c r="D127" s="158"/>
      <c r="E127" s="158"/>
      <c r="F127" s="158"/>
      <c r="G127" s="158"/>
      <c r="H127" s="158"/>
      <c r="I127" s="158"/>
      <c r="J127" s="158"/>
      <c r="K127" s="158"/>
      <c r="L127" s="158"/>
      <c r="M127" s="158"/>
      <c r="N127" s="158"/>
      <c r="O127" s="158"/>
      <c r="P127" s="158"/>
      <c r="Q127" s="158"/>
      <c r="R127" s="158"/>
    </row>
    <row r="128" spans="1:18" ht="20.100000000000001" customHeight="1" x14ac:dyDescent="0.25">
      <c r="A128" s="158"/>
      <c r="B128" s="158"/>
      <c r="C128" s="158"/>
      <c r="D128" s="158"/>
      <c r="E128" s="158"/>
      <c r="F128" s="158"/>
      <c r="G128" s="158"/>
      <c r="H128" s="158"/>
      <c r="I128" s="158"/>
      <c r="J128" s="158"/>
      <c r="K128" s="158"/>
      <c r="L128" s="158"/>
      <c r="M128" s="158"/>
      <c r="N128" s="158"/>
      <c r="O128" s="158"/>
      <c r="P128" s="158"/>
      <c r="Q128" s="158"/>
      <c r="R128" s="158"/>
    </row>
    <row r="129" spans="1:28" ht="20.100000000000001" customHeight="1" x14ac:dyDescent="0.25">
      <c r="A129" s="45"/>
      <c r="B129" s="45"/>
      <c r="C129" s="45"/>
      <c r="D129" s="45"/>
      <c r="E129" s="45"/>
      <c r="F129" s="45"/>
      <c r="G129" s="45"/>
      <c r="H129" s="45"/>
      <c r="I129" s="45"/>
      <c r="J129" s="45"/>
      <c r="K129" s="45"/>
      <c r="L129" s="45"/>
      <c r="M129" s="45"/>
      <c r="N129" s="45"/>
      <c r="O129" s="45"/>
      <c r="P129" s="45"/>
      <c r="Q129" s="45"/>
      <c r="R129" s="45"/>
    </row>
    <row r="130" spans="1:28" ht="20.100000000000001" customHeight="1" x14ac:dyDescent="0.25">
      <c r="A130" s="8"/>
      <c r="B130" s="8"/>
      <c r="C130" s="8"/>
      <c r="D130" s="8"/>
      <c r="E130" s="8"/>
      <c r="F130" s="8"/>
      <c r="G130" s="8"/>
      <c r="H130" s="8"/>
      <c r="I130" s="8"/>
      <c r="J130" s="8"/>
      <c r="K130" s="8"/>
      <c r="L130" s="8"/>
      <c r="M130" s="8"/>
      <c r="N130" s="8"/>
      <c r="O130" s="8"/>
      <c r="P130" s="8"/>
      <c r="Q130" s="8"/>
      <c r="R130" s="8"/>
    </row>
    <row r="131" spans="1:28" ht="39.950000000000003" customHeight="1" x14ac:dyDescent="0.25">
      <c r="A131" s="46" t="s">
        <v>5</v>
      </c>
      <c r="B131" s="166" t="str">
        <f>P36</f>
        <v>Valor unitário homogeneizado</v>
      </c>
      <c r="C131" s="166"/>
      <c r="D131" s="166"/>
      <c r="E131" s="46"/>
      <c r="F131" s="46"/>
      <c r="G131" s="46"/>
      <c r="H131" s="46"/>
      <c r="I131" s="46" t="s">
        <v>219</v>
      </c>
      <c r="J131" s="46" t="s">
        <v>220</v>
      </c>
      <c r="K131" s="46" t="s">
        <v>221</v>
      </c>
      <c r="L131" s="46" t="s">
        <v>222</v>
      </c>
      <c r="M131" s="46" t="s">
        <v>223</v>
      </c>
      <c r="N131" s="46" t="s">
        <v>224</v>
      </c>
      <c r="O131" s="46" t="s">
        <v>225</v>
      </c>
      <c r="P131" s="166" t="s">
        <v>3</v>
      </c>
      <c r="Q131" s="166"/>
      <c r="R131" s="166"/>
      <c r="S131" s="357"/>
      <c r="T131" s="357"/>
      <c r="U131" s="357"/>
      <c r="V131" s="357"/>
      <c r="Y131" s="356"/>
      <c r="Z131" s="356" t="s">
        <v>180</v>
      </c>
      <c r="AA131" s="356" t="s">
        <v>181</v>
      </c>
      <c r="AB131" s="356" t="s">
        <v>182</v>
      </c>
    </row>
    <row r="132" spans="1:28" ht="20.100000000000001" customHeight="1" x14ac:dyDescent="0.25">
      <c r="A132" s="43">
        <v>1</v>
      </c>
      <c r="B132" s="185">
        <f>P37</f>
        <v>426.31578947368416</v>
      </c>
      <c r="C132" s="185"/>
      <c r="D132" s="185"/>
      <c r="E132" s="4"/>
      <c r="F132" s="4"/>
      <c r="G132" s="4"/>
      <c r="H132" s="4"/>
      <c r="I132" s="4">
        <f>$J$112</f>
        <v>0.15</v>
      </c>
      <c r="J132" s="4">
        <f>$J$113</f>
        <v>0.1</v>
      </c>
      <c r="K132" s="4">
        <f>$J$114</f>
        <v>0.05</v>
      </c>
      <c r="L132" s="4">
        <f>$J$115</f>
        <v>0.15</v>
      </c>
      <c r="M132" s="4">
        <f>$J$116</f>
        <v>0.1</v>
      </c>
      <c r="N132" s="4"/>
      <c r="O132" s="4">
        <f>$J$118</f>
        <v>0.05</v>
      </c>
      <c r="P132" s="174">
        <f t="shared" ref="P132:P134" si="10">1+(SUM(I132:O132))</f>
        <v>1.6</v>
      </c>
      <c r="Q132" s="174"/>
      <c r="R132" s="174"/>
      <c r="S132" s="357"/>
      <c r="T132" s="357"/>
      <c r="U132" s="357"/>
      <c r="V132" s="357"/>
      <c r="Y132" s="356"/>
      <c r="Z132" s="356">
        <v>1</v>
      </c>
      <c r="AA132" s="366">
        <f t="shared" ref="AA132:AA134" si="11">P132</f>
        <v>1.6</v>
      </c>
      <c r="AB132" s="356">
        <v>1.9</v>
      </c>
    </row>
    <row r="133" spans="1:28" ht="20.100000000000001" customHeight="1" x14ac:dyDescent="0.25">
      <c r="A133" s="44">
        <v>2</v>
      </c>
      <c r="B133" s="150">
        <f>P38</f>
        <v>444.07894736842098</v>
      </c>
      <c r="C133" s="150"/>
      <c r="D133" s="150"/>
      <c r="E133" s="3"/>
      <c r="F133" s="3"/>
      <c r="G133" s="3"/>
      <c r="H133" s="3"/>
      <c r="I133" s="3">
        <f t="shared" ref="I133:I134" si="12">$J$112</f>
        <v>0.15</v>
      </c>
      <c r="J133" s="3">
        <f t="shared" ref="J133:J134" si="13">$J$113</f>
        <v>0.1</v>
      </c>
      <c r="K133" s="3">
        <f t="shared" ref="K133:K134" si="14">$J$114</f>
        <v>0.05</v>
      </c>
      <c r="L133" s="3">
        <f t="shared" ref="L133:L134" si="15">$J$115</f>
        <v>0.15</v>
      </c>
      <c r="M133" s="3">
        <f t="shared" ref="M133:M134" si="16">$J$116</f>
        <v>0.1</v>
      </c>
      <c r="N133" s="3"/>
      <c r="O133" s="3">
        <f t="shared" ref="O133:O134" si="17">$J$118</f>
        <v>0.05</v>
      </c>
      <c r="P133" s="188">
        <f t="shared" si="10"/>
        <v>1.6</v>
      </c>
      <c r="Q133" s="188"/>
      <c r="R133" s="188"/>
      <c r="S133" s="357"/>
      <c r="T133" s="357"/>
      <c r="U133" s="357"/>
      <c r="V133" s="357"/>
      <c r="Y133" s="356"/>
      <c r="Z133" s="356">
        <v>1</v>
      </c>
      <c r="AA133" s="366">
        <f t="shared" si="11"/>
        <v>1.6</v>
      </c>
      <c r="AB133" s="356">
        <v>1.9</v>
      </c>
    </row>
    <row r="134" spans="1:28" ht="20.100000000000001" customHeight="1" x14ac:dyDescent="0.25">
      <c r="A134" s="44">
        <v>3</v>
      </c>
      <c r="B134" s="150">
        <f>P39</f>
        <v>617.46361746361708</v>
      </c>
      <c r="C134" s="150"/>
      <c r="D134" s="150"/>
      <c r="E134" s="3"/>
      <c r="F134" s="3"/>
      <c r="G134" s="3"/>
      <c r="H134" s="3"/>
      <c r="I134" s="3">
        <f t="shared" si="12"/>
        <v>0.15</v>
      </c>
      <c r="J134" s="3">
        <f t="shared" si="13"/>
        <v>0.1</v>
      </c>
      <c r="K134" s="3">
        <f t="shared" si="14"/>
        <v>0.05</v>
      </c>
      <c r="L134" s="3">
        <f t="shared" si="15"/>
        <v>0.15</v>
      </c>
      <c r="M134" s="3">
        <f t="shared" si="16"/>
        <v>0.1</v>
      </c>
      <c r="N134" s="3">
        <f t="shared" ref="N134" si="18">$J$117</f>
        <v>0.3</v>
      </c>
      <c r="O134" s="3">
        <f t="shared" si="17"/>
        <v>0.05</v>
      </c>
      <c r="P134" s="188">
        <f t="shared" si="10"/>
        <v>1.9</v>
      </c>
      <c r="Q134" s="188"/>
      <c r="R134" s="188"/>
      <c r="S134" s="357"/>
      <c r="T134" s="357"/>
      <c r="U134" s="357"/>
      <c r="V134" s="357"/>
      <c r="Y134" s="356"/>
      <c r="Z134" s="356">
        <v>1</v>
      </c>
      <c r="AA134" s="366">
        <f t="shared" si="11"/>
        <v>1.9</v>
      </c>
      <c r="AB134" s="356">
        <v>1.9</v>
      </c>
    </row>
    <row r="135" spans="1:28" ht="20.100000000000001" customHeight="1" x14ac:dyDescent="0.25">
      <c r="A135" s="8"/>
      <c r="B135" s="8"/>
      <c r="C135" s="8"/>
      <c r="D135" s="8"/>
      <c r="E135" s="8"/>
      <c r="F135" s="8"/>
      <c r="G135" s="8"/>
      <c r="H135" s="8"/>
      <c r="I135" s="8"/>
      <c r="J135" s="8"/>
      <c r="K135" s="8"/>
      <c r="L135" s="8"/>
      <c r="M135" s="8"/>
      <c r="N135" s="8"/>
      <c r="O135" s="8"/>
      <c r="P135" s="8"/>
      <c r="Q135" s="8"/>
      <c r="R135" s="8"/>
    </row>
    <row r="136" spans="1:28" ht="20.100000000000001" customHeight="1" x14ac:dyDescent="0.25">
      <c r="A136" s="8"/>
      <c r="B136" s="8"/>
      <c r="C136" s="8"/>
      <c r="D136" s="8"/>
      <c r="E136" s="8"/>
      <c r="F136" s="8"/>
      <c r="G136" s="8"/>
      <c r="H136" s="8"/>
      <c r="I136" s="8"/>
      <c r="J136" s="8"/>
      <c r="K136" s="8"/>
      <c r="L136" s="8"/>
      <c r="M136" s="8"/>
      <c r="N136" s="8"/>
      <c r="O136" s="8"/>
      <c r="P136" s="8"/>
      <c r="Q136" s="8"/>
      <c r="R136" s="8"/>
    </row>
    <row r="137" spans="1:28" ht="20.100000000000001" customHeight="1" x14ac:dyDescent="0.25">
      <c r="A137" s="8"/>
      <c r="B137" s="8"/>
      <c r="C137" s="8"/>
      <c r="D137" s="8"/>
      <c r="E137" s="8"/>
      <c r="F137" s="8"/>
      <c r="G137" s="8"/>
      <c r="H137" s="8"/>
      <c r="I137" s="8"/>
      <c r="J137" s="8"/>
      <c r="K137" s="8"/>
      <c r="L137" s="8"/>
      <c r="M137" s="8"/>
      <c r="N137" s="8"/>
      <c r="O137" s="8"/>
      <c r="P137" s="8"/>
      <c r="Q137" s="8"/>
      <c r="R137" s="8"/>
    </row>
    <row r="138" spans="1:28" ht="20.100000000000001" customHeight="1" x14ac:dyDescent="0.25">
      <c r="A138" s="8"/>
      <c r="B138" s="8"/>
      <c r="C138" s="8"/>
      <c r="D138" s="8"/>
      <c r="E138" s="8"/>
      <c r="F138" s="8"/>
      <c r="G138" s="8"/>
      <c r="H138" s="8"/>
      <c r="I138" s="8"/>
      <c r="J138" s="8"/>
      <c r="K138" s="8"/>
      <c r="L138" s="8"/>
      <c r="M138" s="8"/>
      <c r="N138" s="8"/>
      <c r="O138" s="8"/>
      <c r="P138" s="8"/>
      <c r="Q138" s="8"/>
      <c r="R138" s="8"/>
    </row>
    <row r="139" spans="1:28" ht="20.100000000000001" customHeight="1" x14ac:dyDescent="0.25">
      <c r="A139" s="8"/>
      <c r="B139" s="8"/>
      <c r="C139" s="8"/>
      <c r="D139" s="8"/>
      <c r="E139" s="8"/>
      <c r="F139" s="8"/>
      <c r="G139" s="8"/>
      <c r="H139" s="8"/>
      <c r="I139" s="8"/>
      <c r="J139" s="8"/>
      <c r="K139" s="8"/>
      <c r="L139" s="8"/>
      <c r="M139" s="8"/>
      <c r="N139" s="8"/>
      <c r="O139" s="8"/>
      <c r="P139" s="8"/>
      <c r="Q139" s="8"/>
      <c r="R139" s="8"/>
    </row>
    <row r="140" spans="1:28" ht="20.100000000000001" customHeight="1" x14ac:dyDescent="0.25">
      <c r="A140" s="8"/>
      <c r="B140" s="8"/>
      <c r="C140" s="8"/>
      <c r="D140" s="8"/>
      <c r="E140" s="8"/>
      <c r="F140" s="8"/>
      <c r="G140" s="8"/>
      <c r="H140" s="8"/>
      <c r="I140" s="8"/>
      <c r="J140" s="8"/>
      <c r="K140" s="8"/>
      <c r="L140" s="8"/>
      <c r="M140" s="8"/>
      <c r="N140" s="8"/>
      <c r="O140" s="8"/>
      <c r="P140" s="8"/>
      <c r="Q140" s="8"/>
      <c r="R140" s="8"/>
    </row>
    <row r="141" spans="1:28" ht="20.100000000000001" customHeight="1" x14ac:dyDescent="0.25">
      <c r="A141" s="8"/>
      <c r="B141" s="8"/>
      <c r="C141" s="8"/>
      <c r="D141" s="8"/>
      <c r="E141" s="8"/>
      <c r="F141" s="8"/>
      <c r="G141" s="8"/>
      <c r="H141" s="8"/>
      <c r="I141" s="8"/>
      <c r="J141" s="8"/>
      <c r="K141" s="8"/>
      <c r="L141" s="8"/>
      <c r="M141" s="8"/>
      <c r="N141" s="8"/>
      <c r="O141" s="8"/>
      <c r="P141" s="8"/>
      <c r="Q141" s="8"/>
      <c r="R141" s="8"/>
    </row>
    <row r="142" spans="1:28" ht="20.100000000000001" customHeight="1" x14ac:dyDescent="0.25">
      <c r="A142" s="8"/>
      <c r="B142" s="8"/>
      <c r="C142" s="8"/>
      <c r="D142" s="8"/>
      <c r="E142" s="8"/>
      <c r="F142" s="8"/>
      <c r="G142" s="8"/>
      <c r="H142" s="8"/>
      <c r="I142" s="8"/>
      <c r="J142" s="8"/>
      <c r="K142" s="8"/>
      <c r="L142" s="8"/>
      <c r="M142" s="8"/>
      <c r="N142" s="8"/>
      <c r="O142" s="8"/>
      <c r="P142" s="8"/>
      <c r="Q142" s="8"/>
      <c r="R142" s="8"/>
    </row>
    <row r="143" spans="1:28" ht="20.100000000000001" customHeight="1" x14ac:dyDescent="0.25">
      <c r="A143" s="8"/>
      <c r="B143" s="8"/>
      <c r="C143" s="8"/>
      <c r="D143" s="8"/>
      <c r="E143" s="8"/>
      <c r="F143" s="8"/>
      <c r="G143" s="8"/>
      <c r="H143" s="8"/>
      <c r="I143" s="8"/>
      <c r="J143" s="8"/>
      <c r="K143" s="8"/>
      <c r="L143" s="8"/>
      <c r="M143" s="8"/>
      <c r="N143" s="8"/>
      <c r="O143" s="8"/>
      <c r="P143" s="8"/>
      <c r="Q143" s="8"/>
      <c r="R143" s="8"/>
    </row>
    <row r="144" spans="1:28" ht="20.100000000000001" customHeight="1" x14ac:dyDescent="0.25">
      <c r="A144" s="8"/>
      <c r="B144" s="8"/>
      <c r="C144" s="8"/>
      <c r="D144" s="8"/>
      <c r="E144" s="8"/>
      <c r="F144" s="8"/>
      <c r="G144" s="8"/>
      <c r="H144" s="8"/>
      <c r="I144" s="8"/>
      <c r="J144" s="8"/>
      <c r="K144" s="8"/>
      <c r="L144" s="8"/>
      <c r="M144" s="8"/>
      <c r="N144" s="8"/>
      <c r="O144" s="8"/>
      <c r="P144" s="8"/>
      <c r="Q144" s="8"/>
      <c r="R144" s="8"/>
    </row>
    <row r="145" spans="1:18" ht="20.100000000000001" customHeight="1" x14ac:dyDescent="0.25">
      <c r="A145" s="8"/>
      <c r="B145" s="8"/>
      <c r="C145" s="8"/>
      <c r="D145" s="8"/>
      <c r="E145" s="8"/>
      <c r="F145" s="8"/>
      <c r="G145" s="8"/>
      <c r="H145" s="8"/>
      <c r="I145" s="8"/>
      <c r="J145" s="8"/>
      <c r="K145" s="8"/>
      <c r="L145" s="8"/>
      <c r="M145" s="8"/>
      <c r="N145" s="8"/>
      <c r="O145" s="8"/>
      <c r="P145" s="8"/>
      <c r="Q145" s="8"/>
      <c r="R145" s="8"/>
    </row>
    <row r="146" spans="1:18" ht="20.100000000000001" customHeight="1" x14ac:dyDescent="0.25">
      <c r="A146" s="8"/>
      <c r="B146" s="8"/>
      <c r="C146" s="8"/>
      <c r="D146" s="8"/>
      <c r="E146" s="8"/>
      <c r="F146" s="8"/>
      <c r="G146" s="8"/>
      <c r="H146" s="8"/>
      <c r="I146" s="8"/>
      <c r="J146" s="8"/>
      <c r="K146" s="8"/>
      <c r="L146" s="8"/>
      <c r="M146" s="8"/>
      <c r="N146" s="8"/>
      <c r="O146" s="8"/>
      <c r="P146" s="8"/>
      <c r="Q146" s="8"/>
      <c r="R146" s="8"/>
    </row>
    <row r="147" spans="1:18" ht="20.100000000000001" customHeight="1" x14ac:dyDescent="0.25">
      <c r="A147" s="8"/>
      <c r="B147" s="8"/>
      <c r="C147" s="8"/>
      <c r="D147" s="8"/>
      <c r="E147" s="8"/>
      <c r="F147" s="8"/>
      <c r="G147" s="8"/>
      <c r="H147" s="8"/>
      <c r="I147" s="8"/>
      <c r="J147" s="8"/>
      <c r="K147" s="8"/>
      <c r="L147" s="8"/>
      <c r="M147" s="8"/>
      <c r="N147" s="8"/>
      <c r="O147" s="8"/>
      <c r="P147" s="8"/>
      <c r="Q147" s="8"/>
      <c r="R147" s="8"/>
    </row>
    <row r="148" spans="1:18" ht="20.100000000000001" customHeight="1" x14ac:dyDescent="0.25">
      <c r="A148" s="8"/>
      <c r="B148" s="8"/>
      <c r="C148" s="8"/>
      <c r="D148" s="8"/>
      <c r="E148" s="8"/>
      <c r="F148" s="8"/>
      <c r="G148" s="8"/>
      <c r="H148" s="8"/>
      <c r="I148" s="8"/>
      <c r="J148" s="8"/>
      <c r="K148" s="8"/>
      <c r="L148" s="8"/>
      <c r="M148" s="8"/>
      <c r="N148" s="8"/>
      <c r="O148" s="8"/>
      <c r="P148" s="8"/>
      <c r="Q148" s="8"/>
      <c r="R148" s="8"/>
    </row>
    <row r="149" spans="1:18" ht="20.100000000000001" customHeight="1" x14ac:dyDescent="0.25">
      <c r="A149" s="8"/>
      <c r="B149" s="8"/>
      <c r="C149" s="8"/>
      <c r="D149" s="8"/>
      <c r="E149" s="8"/>
      <c r="F149" s="8"/>
      <c r="G149" s="8"/>
      <c r="H149" s="8"/>
      <c r="I149" s="8"/>
      <c r="J149" s="8"/>
      <c r="K149" s="8"/>
      <c r="L149" s="8"/>
      <c r="M149" s="8"/>
      <c r="N149" s="8"/>
      <c r="O149" s="8"/>
      <c r="P149" s="8"/>
      <c r="Q149" s="8"/>
      <c r="R149" s="8"/>
    </row>
    <row r="150" spans="1:18" ht="20.100000000000001" customHeight="1" x14ac:dyDescent="0.25">
      <c r="A150" s="8"/>
      <c r="B150" s="8"/>
      <c r="C150" s="8"/>
      <c r="D150" s="8"/>
      <c r="E150" s="8"/>
      <c r="F150" s="8"/>
      <c r="G150" s="8"/>
      <c r="H150" s="8"/>
      <c r="I150" s="8"/>
      <c r="J150" s="8"/>
      <c r="K150" s="8"/>
      <c r="L150" s="8"/>
      <c r="M150" s="8"/>
      <c r="N150" s="8"/>
      <c r="O150" s="8"/>
      <c r="P150" s="8"/>
      <c r="Q150" s="8"/>
      <c r="R150" s="8"/>
    </row>
    <row r="151" spans="1:18" ht="20.100000000000001" customHeight="1" x14ac:dyDescent="0.25">
      <c r="A151" s="8"/>
      <c r="B151" s="8"/>
      <c r="C151" s="8"/>
      <c r="D151" s="8"/>
      <c r="E151" s="8"/>
      <c r="F151" s="8"/>
      <c r="G151" s="8"/>
      <c r="H151" s="8"/>
      <c r="I151" s="8"/>
      <c r="J151" s="8"/>
      <c r="K151" s="8"/>
      <c r="L151" s="8"/>
      <c r="M151" s="8"/>
      <c r="N151" s="8"/>
      <c r="O151" s="8"/>
      <c r="P151" s="8"/>
      <c r="Q151" s="8"/>
      <c r="R151" s="8"/>
    </row>
    <row r="152" spans="1:18" ht="39.950000000000003" customHeight="1" x14ac:dyDescent="0.25">
      <c r="A152" s="46" t="s">
        <v>5</v>
      </c>
      <c r="B152" s="166" t="str">
        <f>B131</f>
        <v>Valor unitário homogeneizado</v>
      </c>
      <c r="C152" s="166"/>
      <c r="D152" s="166"/>
      <c r="E152" s="166" t="s">
        <v>226</v>
      </c>
      <c r="F152" s="166"/>
      <c r="G152" s="166"/>
      <c r="H152" s="166" t="s">
        <v>227</v>
      </c>
      <c r="I152" s="166"/>
      <c r="J152" s="166"/>
      <c r="K152" s="166" t="s">
        <v>9</v>
      </c>
      <c r="L152" s="166"/>
      <c r="M152" s="166"/>
      <c r="N152" s="166" t="s">
        <v>28</v>
      </c>
      <c r="O152" s="166"/>
      <c r="P152" s="166"/>
      <c r="Q152" s="166"/>
      <c r="R152" s="166"/>
    </row>
    <row r="153" spans="1:18" ht="20.100000000000001" customHeight="1" x14ac:dyDescent="0.25">
      <c r="A153" s="43">
        <v>1</v>
      </c>
      <c r="B153" s="185">
        <f>B132</f>
        <v>426.31578947368416</v>
      </c>
      <c r="C153" s="185"/>
      <c r="D153" s="185"/>
      <c r="E153" s="161">
        <f>P132</f>
        <v>1.6</v>
      </c>
      <c r="F153" s="161"/>
      <c r="G153" s="161"/>
      <c r="H153" s="161">
        <f>$P$125</f>
        <v>1.6</v>
      </c>
      <c r="I153" s="161"/>
      <c r="J153" s="161"/>
      <c r="K153" s="161">
        <f>H153/E153</f>
        <v>1</v>
      </c>
      <c r="L153" s="161"/>
      <c r="M153" s="161"/>
      <c r="N153" s="185">
        <f t="shared" ref="N153" si="19">B153*K153</f>
        <v>426.31578947368416</v>
      </c>
      <c r="O153" s="185"/>
      <c r="P153" s="185"/>
      <c r="Q153" s="185"/>
      <c r="R153" s="185"/>
    </row>
    <row r="154" spans="1:18" ht="20.100000000000001" customHeight="1" x14ac:dyDescent="0.25">
      <c r="A154" s="44">
        <v>2</v>
      </c>
      <c r="B154" s="150">
        <f>B133</f>
        <v>444.07894736842098</v>
      </c>
      <c r="C154" s="150"/>
      <c r="D154" s="150"/>
      <c r="E154" s="160">
        <f>P133</f>
        <v>1.6</v>
      </c>
      <c r="F154" s="160"/>
      <c r="G154" s="160"/>
      <c r="H154" s="160">
        <f t="shared" ref="H154:H155" si="20">$P$125</f>
        <v>1.6</v>
      </c>
      <c r="I154" s="160"/>
      <c r="J154" s="160"/>
      <c r="K154" s="160">
        <f t="shared" ref="K154:K155" si="21">H154/E154</f>
        <v>1</v>
      </c>
      <c r="L154" s="160"/>
      <c r="M154" s="160"/>
      <c r="N154" s="150">
        <f t="shared" ref="N154" si="22">B154*K154</f>
        <v>444.07894736842098</v>
      </c>
      <c r="O154" s="150"/>
      <c r="P154" s="150"/>
      <c r="Q154" s="150"/>
      <c r="R154" s="150"/>
    </row>
    <row r="155" spans="1:18" ht="20.100000000000001" customHeight="1" x14ac:dyDescent="0.25">
      <c r="A155" s="44">
        <v>3</v>
      </c>
      <c r="B155" s="150">
        <f>B134</f>
        <v>617.46361746361708</v>
      </c>
      <c r="C155" s="150"/>
      <c r="D155" s="150"/>
      <c r="E155" s="160">
        <f>P134</f>
        <v>1.9</v>
      </c>
      <c r="F155" s="160"/>
      <c r="G155" s="160"/>
      <c r="H155" s="160">
        <f t="shared" si="20"/>
        <v>1.6</v>
      </c>
      <c r="I155" s="160"/>
      <c r="J155" s="160"/>
      <c r="K155" s="160">
        <f t="shared" si="21"/>
        <v>0.8421052631578948</v>
      </c>
      <c r="L155" s="160"/>
      <c r="M155" s="160"/>
      <c r="N155" s="150">
        <f t="shared" ref="N155" si="23">B155*K155</f>
        <v>519.969362074625</v>
      </c>
      <c r="O155" s="150"/>
      <c r="P155" s="150"/>
      <c r="Q155" s="150"/>
      <c r="R155" s="150"/>
    </row>
    <row r="156" spans="1:18" ht="20.100000000000001" customHeight="1" x14ac:dyDescent="0.25">
      <c r="A156" s="8"/>
      <c r="B156" s="8"/>
      <c r="C156" s="8"/>
      <c r="D156" s="8"/>
      <c r="E156" s="8"/>
      <c r="F156" s="8"/>
      <c r="G156" s="8"/>
      <c r="H156" s="8"/>
      <c r="I156" s="8"/>
      <c r="J156" s="8"/>
      <c r="K156" s="8"/>
      <c r="L156" s="8"/>
      <c r="M156" s="8"/>
      <c r="N156" s="8"/>
      <c r="O156" s="8"/>
      <c r="P156" s="8"/>
      <c r="Q156" s="8"/>
      <c r="R156" s="8"/>
    </row>
    <row r="157" spans="1:18" ht="20.100000000000001" customHeight="1" x14ac:dyDescent="0.25">
      <c r="A157" s="8"/>
      <c r="B157" s="8"/>
      <c r="C157" s="8"/>
      <c r="D157" s="8"/>
      <c r="E157" s="8"/>
      <c r="F157" s="8"/>
      <c r="G157" s="8"/>
      <c r="H157" s="8"/>
      <c r="I157" s="8"/>
      <c r="J157" s="8"/>
      <c r="K157" s="8"/>
      <c r="L157" s="147" t="s">
        <v>22</v>
      </c>
      <c r="M157" s="147"/>
      <c r="N157" s="147"/>
      <c r="O157" s="147"/>
      <c r="P157" s="146">
        <f>AVERAGE(N153:R155)</f>
        <v>463.45469963891009</v>
      </c>
      <c r="Q157" s="146"/>
      <c r="R157" s="146"/>
    </row>
    <row r="158" spans="1:18" ht="20.100000000000001" customHeight="1" x14ac:dyDescent="0.25">
      <c r="A158" s="8"/>
      <c r="B158" s="8"/>
      <c r="C158" s="8"/>
      <c r="D158" s="8"/>
      <c r="E158" s="8"/>
      <c r="F158" s="8"/>
      <c r="G158" s="8"/>
      <c r="H158" s="8"/>
      <c r="I158" s="8"/>
      <c r="J158" s="8"/>
      <c r="K158" s="8"/>
      <c r="L158" s="157" t="s">
        <v>23</v>
      </c>
      <c r="M158" s="157"/>
      <c r="N158" s="157"/>
      <c r="O158" s="157"/>
      <c r="P158" s="146">
        <f>STDEVA(N153:R155)</f>
        <v>49.742464225905067</v>
      </c>
      <c r="Q158" s="146"/>
      <c r="R158" s="146"/>
    </row>
    <row r="159" spans="1:18" ht="20.100000000000001" customHeight="1" x14ac:dyDescent="0.25">
      <c r="A159" s="8"/>
      <c r="B159" s="8"/>
      <c r="C159" s="8"/>
      <c r="D159" s="8"/>
      <c r="E159" s="8"/>
      <c r="F159" s="8"/>
      <c r="G159" s="8"/>
      <c r="H159" s="8"/>
      <c r="I159" s="8"/>
      <c r="J159" s="8"/>
      <c r="K159" s="8"/>
      <c r="L159" s="149" t="s">
        <v>21</v>
      </c>
      <c r="M159" s="149"/>
      <c r="N159" s="149"/>
      <c r="O159" s="149"/>
      <c r="P159" s="162">
        <f>P158/P157</f>
        <v>0.10732972233243238</v>
      </c>
      <c r="Q159" s="162"/>
      <c r="R159" s="162"/>
    </row>
    <row r="160" spans="1:18" ht="20.100000000000001" customHeight="1" x14ac:dyDescent="0.25">
      <c r="A160" s="8"/>
      <c r="B160" s="8"/>
      <c r="C160" s="8"/>
      <c r="D160" s="8"/>
      <c r="E160" s="8"/>
      <c r="F160" s="8"/>
      <c r="G160" s="8"/>
      <c r="H160" s="8"/>
      <c r="I160" s="8"/>
      <c r="J160" s="8"/>
      <c r="K160" s="8"/>
      <c r="L160" s="8"/>
      <c r="M160" s="8"/>
      <c r="N160" s="8"/>
      <c r="O160" s="8"/>
      <c r="P160" s="8"/>
      <c r="Q160" s="8"/>
      <c r="R160" s="8"/>
    </row>
    <row r="161" spans="1:18" ht="20.100000000000001" customHeight="1" x14ac:dyDescent="0.25">
      <c r="A161" s="8"/>
      <c r="B161" s="8"/>
      <c r="C161" s="8"/>
      <c r="D161" s="8"/>
      <c r="E161" s="8"/>
      <c r="F161" s="8"/>
      <c r="G161" s="8"/>
      <c r="H161" s="8"/>
      <c r="I161" s="8"/>
      <c r="J161" s="8"/>
      <c r="K161" s="8"/>
      <c r="L161" s="8"/>
      <c r="M161" s="8"/>
      <c r="N161" s="8"/>
      <c r="O161" s="8"/>
      <c r="P161" s="8"/>
      <c r="Q161" s="8"/>
      <c r="R161" s="8"/>
    </row>
    <row r="162" spans="1:18" ht="20.100000000000001" customHeight="1" x14ac:dyDescent="0.25">
      <c r="A162" s="8"/>
      <c r="B162" s="8"/>
      <c r="C162" s="8"/>
      <c r="D162" s="8"/>
      <c r="E162" s="8"/>
      <c r="F162" s="8"/>
      <c r="G162" s="8"/>
      <c r="H162" s="8"/>
      <c r="I162" s="8"/>
      <c r="J162" s="8"/>
      <c r="K162" s="8"/>
      <c r="L162" s="8"/>
      <c r="M162" s="8"/>
      <c r="N162" s="8"/>
      <c r="O162" s="8"/>
      <c r="P162" s="8"/>
      <c r="Q162" s="8"/>
      <c r="R162" s="8"/>
    </row>
    <row r="163" spans="1:18" ht="20.100000000000001" customHeight="1" x14ac:dyDescent="0.25">
      <c r="A163" s="8"/>
      <c r="B163" s="8"/>
      <c r="C163" s="8"/>
      <c r="D163" s="8"/>
      <c r="E163" s="8"/>
      <c r="F163" s="8"/>
      <c r="G163" s="8"/>
      <c r="H163" s="8"/>
      <c r="I163" s="8"/>
      <c r="J163" s="8"/>
      <c r="K163" s="8"/>
      <c r="L163" s="8"/>
      <c r="M163" s="8"/>
      <c r="N163" s="8"/>
      <c r="O163" s="8"/>
      <c r="P163" s="8"/>
      <c r="Q163" s="8"/>
      <c r="R163" s="8"/>
    </row>
    <row r="164" spans="1:18" ht="20.100000000000001" customHeight="1" x14ac:dyDescent="0.25">
      <c r="A164" s="8"/>
      <c r="B164" s="8"/>
      <c r="C164" s="8"/>
      <c r="D164" s="8"/>
      <c r="E164" s="8"/>
      <c r="F164" s="8"/>
      <c r="G164" s="8"/>
      <c r="H164" s="8"/>
      <c r="I164" s="8"/>
      <c r="J164" s="8"/>
      <c r="K164" s="8"/>
      <c r="L164" s="8"/>
      <c r="M164" s="8"/>
      <c r="N164" s="8"/>
      <c r="O164" s="8"/>
      <c r="P164" s="8"/>
      <c r="Q164" s="8"/>
      <c r="R164" s="8"/>
    </row>
    <row r="165" spans="1:18" ht="20.100000000000001" customHeight="1" x14ac:dyDescent="0.25">
      <c r="A165" s="8"/>
      <c r="B165" s="8"/>
      <c r="C165" s="8"/>
      <c r="D165" s="8"/>
      <c r="E165" s="8"/>
      <c r="F165" s="8"/>
      <c r="G165" s="8"/>
      <c r="H165" s="8"/>
      <c r="I165" s="8"/>
      <c r="J165" s="8"/>
      <c r="K165" s="8"/>
      <c r="L165" s="8"/>
      <c r="M165" s="8"/>
      <c r="N165" s="8"/>
      <c r="O165" s="8"/>
      <c r="P165" s="8"/>
      <c r="Q165" s="8"/>
      <c r="R165" s="8"/>
    </row>
    <row r="166" spans="1:18" ht="20.100000000000001" customHeight="1" x14ac:dyDescent="0.25">
      <c r="A166" s="8"/>
      <c r="B166" s="8"/>
      <c r="C166" s="8"/>
      <c r="D166" s="8"/>
      <c r="E166" s="8"/>
      <c r="F166" s="8"/>
      <c r="G166" s="8"/>
      <c r="H166" s="8"/>
      <c r="I166" s="8"/>
      <c r="J166" s="8"/>
      <c r="K166" s="8"/>
      <c r="L166" s="8"/>
      <c r="M166" s="8"/>
      <c r="N166" s="8"/>
      <c r="O166" s="8"/>
      <c r="P166" s="8"/>
      <c r="Q166" s="8"/>
      <c r="R166" s="8"/>
    </row>
    <row r="167" spans="1:18" ht="20.100000000000001" customHeight="1" x14ac:dyDescent="0.25">
      <c r="A167" s="8"/>
      <c r="B167" s="8"/>
      <c r="C167" s="8"/>
      <c r="D167" s="8"/>
      <c r="E167" s="8"/>
      <c r="F167" s="8"/>
      <c r="G167" s="8"/>
      <c r="H167" s="8"/>
      <c r="I167" s="8"/>
      <c r="J167" s="8"/>
      <c r="K167" s="8"/>
      <c r="L167" s="8"/>
      <c r="M167" s="8"/>
      <c r="N167" s="8"/>
      <c r="O167" s="8"/>
      <c r="P167" s="8"/>
      <c r="Q167" s="8"/>
      <c r="R167" s="8"/>
    </row>
    <row r="168" spans="1:18" ht="20.100000000000001" customHeight="1" x14ac:dyDescent="0.25">
      <c r="A168" s="8"/>
      <c r="B168" s="8"/>
      <c r="C168" s="8"/>
      <c r="D168" s="8"/>
      <c r="E168" s="8"/>
      <c r="F168" s="8"/>
      <c r="G168" s="8"/>
      <c r="H168" s="8"/>
      <c r="I168" s="8"/>
      <c r="J168" s="8"/>
      <c r="K168" s="8"/>
      <c r="L168" s="8"/>
      <c r="M168" s="8"/>
      <c r="N168" s="8"/>
      <c r="O168" s="8"/>
      <c r="P168" s="8"/>
      <c r="Q168" s="8"/>
      <c r="R168" s="8"/>
    </row>
    <row r="169" spans="1:18" ht="20.100000000000001" customHeight="1" x14ac:dyDescent="0.25">
      <c r="A169" s="8"/>
      <c r="B169" s="8"/>
      <c r="C169" s="8"/>
      <c r="D169" s="8"/>
      <c r="E169" s="8"/>
      <c r="F169" s="8"/>
      <c r="G169" s="8"/>
      <c r="H169" s="8"/>
      <c r="I169" s="8"/>
      <c r="J169" s="8"/>
      <c r="K169" s="8"/>
      <c r="L169" s="8"/>
      <c r="M169" s="8"/>
      <c r="N169" s="8"/>
      <c r="O169" s="8"/>
      <c r="P169" s="8"/>
      <c r="Q169" s="8"/>
      <c r="R169" s="8"/>
    </row>
    <row r="170" spans="1:18" ht="20.100000000000001" customHeight="1" x14ac:dyDescent="0.25">
      <c r="A170" s="8"/>
      <c r="B170" s="8"/>
      <c r="C170" s="8"/>
      <c r="D170" s="8"/>
      <c r="E170" s="8"/>
      <c r="F170" s="8"/>
      <c r="G170" s="8"/>
      <c r="H170" s="8"/>
      <c r="I170" s="8"/>
      <c r="J170" s="8"/>
      <c r="K170" s="8"/>
      <c r="L170" s="8"/>
      <c r="M170" s="8"/>
      <c r="N170" s="8"/>
      <c r="O170" s="8"/>
      <c r="P170" s="8"/>
      <c r="Q170" s="8"/>
      <c r="R170" s="8"/>
    </row>
    <row r="171" spans="1:18" ht="20.100000000000001" customHeight="1" x14ac:dyDescent="0.25">
      <c r="A171" s="8"/>
      <c r="B171" s="8"/>
      <c r="C171" s="8"/>
      <c r="D171" s="8"/>
      <c r="E171" s="8"/>
      <c r="F171" s="8"/>
      <c r="G171" s="8"/>
      <c r="H171" s="8"/>
      <c r="I171" s="8"/>
      <c r="J171" s="8"/>
      <c r="K171" s="8"/>
      <c r="L171" s="8"/>
      <c r="M171" s="8"/>
      <c r="N171" s="8"/>
      <c r="O171" s="8"/>
      <c r="P171" s="8"/>
      <c r="Q171" s="8"/>
      <c r="R171" s="8"/>
    </row>
    <row r="172" spans="1:18" ht="20.100000000000001" customHeight="1" x14ac:dyDescent="0.25">
      <c r="A172" s="8"/>
      <c r="B172" s="8"/>
      <c r="C172" s="8"/>
      <c r="D172" s="8"/>
      <c r="E172" s="8"/>
      <c r="F172" s="8"/>
      <c r="G172" s="8"/>
      <c r="H172" s="8"/>
      <c r="I172" s="8"/>
      <c r="J172" s="8"/>
      <c r="K172" s="8"/>
      <c r="L172" s="8"/>
      <c r="M172" s="8"/>
      <c r="N172" s="8"/>
      <c r="O172" s="8"/>
      <c r="P172" s="8"/>
      <c r="Q172" s="8"/>
      <c r="R172" s="8"/>
    </row>
    <row r="173" spans="1:18" ht="20.100000000000001" customHeight="1" x14ac:dyDescent="0.25">
      <c r="A173" s="8"/>
      <c r="B173" s="8"/>
      <c r="C173" s="8"/>
      <c r="D173" s="8"/>
      <c r="E173" s="8"/>
      <c r="F173" s="8"/>
      <c r="G173" s="8"/>
      <c r="H173" s="8"/>
      <c r="I173" s="8"/>
      <c r="J173" s="8"/>
      <c r="K173" s="8"/>
      <c r="L173" s="8"/>
      <c r="M173" s="8"/>
      <c r="N173" s="8"/>
      <c r="O173" s="8"/>
      <c r="P173" s="8"/>
      <c r="Q173" s="8"/>
      <c r="R173" s="8"/>
    </row>
    <row r="174" spans="1:18" ht="20.100000000000001" customHeight="1" x14ac:dyDescent="0.25">
      <c r="A174" s="8"/>
      <c r="B174" s="8"/>
      <c r="C174" s="8"/>
      <c r="D174" s="8"/>
      <c r="E174" s="8"/>
      <c r="F174" s="8"/>
      <c r="G174" s="8"/>
      <c r="H174" s="8"/>
      <c r="I174" s="8"/>
      <c r="J174" s="8"/>
      <c r="K174" s="8"/>
      <c r="L174" s="8"/>
      <c r="M174" s="8"/>
      <c r="N174" s="8"/>
      <c r="O174" s="8"/>
      <c r="P174" s="8"/>
      <c r="Q174" s="8"/>
      <c r="R174" s="8"/>
    </row>
    <row r="175" spans="1:18" ht="20.100000000000001" customHeight="1" x14ac:dyDescent="0.25">
      <c r="A175" s="8"/>
      <c r="B175" s="8"/>
      <c r="C175" s="8"/>
      <c r="D175" s="8"/>
      <c r="E175" s="8"/>
      <c r="F175" s="8"/>
      <c r="G175" s="8"/>
      <c r="H175" s="8"/>
      <c r="I175" s="8"/>
      <c r="J175" s="8"/>
      <c r="K175" s="8"/>
      <c r="L175" s="8"/>
      <c r="M175" s="8"/>
      <c r="N175" s="8"/>
      <c r="O175" s="8"/>
      <c r="P175" s="8"/>
      <c r="Q175" s="8"/>
      <c r="R175" s="8"/>
    </row>
    <row r="176" spans="1:18" ht="20.100000000000001" customHeight="1" x14ac:dyDescent="0.25">
      <c r="A176" s="8"/>
      <c r="B176" s="8"/>
      <c r="C176" s="8"/>
      <c r="D176" s="8"/>
      <c r="E176" s="8"/>
      <c r="F176" s="8"/>
      <c r="G176" s="8"/>
      <c r="H176" s="8"/>
      <c r="I176" s="8"/>
      <c r="J176" s="8"/>
      <c r="K176" s="8"/>
      <c r="L176" s="8"/>
      <c r="M176" s="8"/>
      <c r="N176" s="8"/>
      <c r="O176" s="8"/>
      <c r="P176" s="8"/>
      <c r="Q176" s="8"/>
      <c r="R176" s="8"/>
    </row>
    <row r="177" spans="1:26" ht="20.100000000000001" customHeight="1" x14ac:dyDescent="0.25">
      <c r="A177" s="169" t="s">
        <v>231</v>
      </c>
      <c r="B177" s="169"/>
      <c r="C177" s="169"/>
      <c r="D177" s="169"/>
      <c r="E177" s="169"/>
      <c r="F177" s="169"/>
      <c r="G177" s="169"/>
      <c r="H177" s="169"/>
      <c r="I177" s="169"/>
      <c r="J177" s="169"/>
      <c r="K177" s="169"/>
      <c r="L177" s="169"/>
      <c r="M177" s="169"/>
      <c r="N177" s="169"/>
      <c r="O177" s="169"/>
      <c r="P177" s="169"/>
      <c r="Q177" s="169"/>
      <c r="R177" s="169"/>
    </row>
    <row r="178" spans="1:26" ht="20.100000000000001" customHeight="1" x14ac:dyDescent="0.25">
      <c r="A178" s="8"/>
      <c r="B178" s="8"/>
      <c r="C178" s="8"/>
      <c r="D178" s="8"/>
      <c r="E178" s="8"/>
      <c r="F178" s="8"/>
      <c r="G178" s="8"/>
      <c r="H178" s="8"/>
      <c r="I178" s="8"/>
      <c r="J178" s="8"/>
      <c r="K178" s="8"/>
      <c r="L178" s="8"/>
      <c r="M178" s="8"/>
      <c r="N178" s="8"/>
      <c r="O178" s="8"/>
      <c r="P178" s="8"/>
      <c r="Q178" s="8"/>
      <c r="R178" s="8"/>
    </row>
    <row r="179" spans="1:26" ht="20.100000000000001" customHeight="1" x14ac:dyDescent="0.25">
      <c r="A179" s="169" t="s">
        <v>232</v>
      </c>
      <c r="B179" s="169"/>
      <c r="C179" s="169"/>
      <c r="D179" s="169"/>
      <c r="E179" s="169"/>
      <c r="F179" s="169"/>
      <c r="G179" s="169"/>
      <c r="H179" s="169"/>
      <c r="I179" s="169"/>
      <c r="J179" s="169"/>
      <c r="K179" s="169"/>
      <c r="L179" s="169"/>
      <c r="M179" s="169"/>
      <c r="N179" s="169"/>
      <c r="O179" s="169"/>
      <c r="P179" s="169"/>
      <c r="Q179" s="169"/>
      <c r="R179" s="169"/>
    </row>
    <row r="180" spans="1:26" ht="20.100000000000001" customHeight="1" x14ac:dyDescent="0.25">
      <c r="A180" s="8"/>
      <c r="B180" s="8"/>
      <c r="C180" s="8"/>
      <c r="D180" s="8"/>
      <c r="E180" s="8"/>
      <c r="F180" s="8"/>
      <c r="G180" s="8"/>
      <c r="H180" s="8"/>
      <c r="I180" s="8"/>
      <c r="J180" s="8"/>
      <c r="K180" s="8"/>
      <c r="L180" s="8"/>
      <c r="M180" s="8"/>
      <c r="N180" s="8"/>
      <c r="O180" s="8"/>
      <c r="P180" s="8"/>
      <c r="Q180" s="8"/>
      <c r="R180" s="8"/>
    </row>
    <row r="181" spans="1:26" ht="20.100000000000001" customHeight="1" x14ac:dyDescent="0.25">
      <c r="A181" s="134" t="s">
        <v>5</v>
      </c>
      <c r="B181" s="163" t="s">
        <v>18</v>
      </c>
      <c r="C181" s="163"/>
      <c r="D181" s="163"/>
      <c r="E181" s="163"/>
      <c r="F181" s="163"/>
      <c r="G181" s="139"/>
      <c r="H181" s="8"/>
      <c r="I181" s="147" t="s">
        <v>29</v>
      </c>
      <c r="J181" s="147"/>
      <c r="K181" s="147"/>
      <c r="L181" s="147"/>
      <c r="M181" s="147"/>
      <c r="N181" s="184">
        <v>0.3</v>
      </c>
      <c r="O181" s="184"/>
      <c r="P181" s="8"/>
      <c r="Q181" s="8"/>
      <c r="R181" s="8"/>
      <c r="W181" s="357" t="s">
        <v>30</v>
      </c>
      <c r="X181" s="357" t="s">
        <v>31</v>
      </c>
      <c r="Y181" s="357" t="s">
        <v>22</v>
      </c>
      <c r="Z181" s="357" t="e">
        <f>VLOOKUP(M190,B182:G184,6,0)</f>
        <v>#N/A</v>
      </c>
    </row>
    <row r="182" spans="1:26" ht="20.100000000000001" customHeight="1" x14ac:dyDescent="0.25">
      <c r="A182" s="43">
        <v>1</v>
      </c>
      <c r="B182" s="185">
        <f>N153</f>
        <v>426.31578947368416</v>
      </c>
      <c r="C182" s="185"/>
      <c r="D182" s="185"/>
      <c r="E182" s="185"/>
      <c r="F182" s="185"/>
      <c r="G182" s="41">
        <f>A182</f>
        <v>1</v>
      </c>
      <c r="H182" s="8"/>
      <c r="I182" s="147" t="s">
        <v>69</v>
      </c>
      <c r="J182" s="147"/>
      <c r="K182" s="147"/>
      <c r="L182" s="147"/>
      <c r="M182" s="194">
        <f>COUNT(B182:B184)</f>
        <v>3</v>
      </c>
      <c r="N182" s="194"/>
      <c r="O182" s="194"/>
      <c r="P182" s="8"/>
      <c r="Q182" s="8"/>
      <c r="R182" s="8"/>
      <c r="W182" s="368">
        <f>$M$186</f>
        <v>324.41828974723705</v>
      </c>
      <c r="X182" s="368">
        <f>$M$185</f>
        <v>602.49110953058312</v>
      </c>
      <c r="Y182" s="368">
        <f>$M$184</f>
        <v>463.45469963891009</v>
      </c>
    </row>
    <row r="183" spans="1:26" ht="20.100000000000001" customHeight="1" x14ac:dyDescent="0.25">
      <c r="A183" s="44">
        <v>2</v>
      </c>
      <c r="B183" s="150">
        <f>N154</f>
        <v>444.07894736842098</v>
      </c>
      <c r="C183" s="150"/>
      <c r="D183" s="150"/>
      <c r="E183" s="150"/>
      <c r="F183" s="150"/>
      <c r="G183" s="41">
        <f t="shared" ref="G183:G184" si="24">A183</f>
        <v>2</v>
      </c>
      <c r="H183" s="8"/>
      <c r="I183" s="8"/>
      <c r="J183" s="8"/>
      <c r="K183" s="8"/>
      <c r="L183" s="8"/>
      <c r="M183" s="8"/>
      <c r="N183" s="8"/>
      <c r="O183" s="8"/>
      <c r="P183" s="8"/>
      <c r="Q183" s="8"/>
      <c r="R183" s="8"/>
      <c r="W183" s="368">
        <f>$M$186</f>
        <v>324.41828974723705</v>
      </c>
      <c r="X183" s="368">
        <f>$M$185</f>
        <v>602.49110953058312</v>
      </c>
      <c r="Y183" s="368">
        <f>$M$184</f>
        <v>463.45469963891009</v>
      </c>
    </row>
    <row r="184" spans="1:26" ht="20.100000000000001" customHeight="1" x14ac:dyDescent="0.25">
      <c r="A184" s="44">
        <v>3</v>
      </c>
      <c r="B184" s="150">
        <f>N155</f>
        <v>519.969362074625</v>
      </c>
      <c r="C184" s="150"/>
      <c r="D184" s="150"/>
      <c r="E184" s="150"/>
      <c r="F184" s="150"/>
      <c r="G184" s="41">
        <f t="shared" si="24"/>
        <v>3</v>
      </c>
      <c r="H184" s="8"/>
      <c r="I184" s="147" t="s">
        <v>22</v>
      </c>
      <c r="J184" s="147"/>
      <c r="K184" s="147"/>
      <c r="L184" s="147"/>
      <c r="M184" s="146">
        <f>AVERAGE(B182:B184)</f>
        <v>463.45469963891009</v>
      </c>
      <c r="N184" s="146"/>
      <c r="O184" s="146"/>
      <c r="P184" s="8"/>
      <c r="Q184" s="8"/>
      <c r="R184" s="8"/>
      <c r="W184" s="368">
        <f>$M$186</f>
        <v>324.41828974723705</v>
      </c>
      <c r="X184" s="368">
        <f>$M$185</f>
        <v>602.49110953058312</v>
      </c>
      <c r="Y184" s="368">
        <f>$M$184</f>
        <v>463.45469963891009</v>
      </c>
    </row>
    <row r="185" spans="1:26" ht="20.100000000000001" customHeight="1" x14ac:dyDescent="0.25">
      <c r="A185" s="8"/>
      <c r="B185" s="8"/>
      <c r="C185" s="8"/>
      <c r="D185" s="8"/>
      <c r="E185" s="8"/>
      <c r="F185" s="8"/>
      <c r="G185" s="41"/>
      <c r="H185" s="8"/>
      <c r="I185" s="147" t="s">
        <v>31</v>
      </c>
      <c r="J185" s="147"/>
      <c r="K185" s="147"/>
      <c r="L185" s="147"/>
      <c r="M185" s="146">
        <f>M184*(1+N181)</f>
        <v>602.49110953058312</v>
      </c>
      <c r="N185" s="146"/>
      <c r="O185" s="146"/>
      <c r="P185" s="8"/>
      <c r="Q185" s="8"/>
      <c r="R185" s="8"/>
      <c r="W185" s="368"/>
      <c r="X185" s="368"/>
      <c r="Y185" s="368"/>
    </row>
    <row r="186" spans="1:26" ht="20.100000000000001" customHeight="1" x14ac:dyDescent="0.25">
      <c r="A186" s="8"/>
      <c r="B186" s="8"/>
      <c r="C186" s="8"/>
      <c r="D186" s="8"/>
      <c r="E186" s="8"/>
      <c r="F186" s="8"/>
      <c r="G186" s="7"/>
      <c r="H186" s="8"/>
      <c r="I186" s="147" t="s">
        <v>30</v>
      </c>
      <c r="J186" s="147"/>
      <c r="K186" s="147"/>
      <c r="L186" s="147"/>
      <c r="M186" s="146">
        <f>M184*(1-N181)</f>
        <v>324.41828974723705</v>
      </c>
      <c r="N186" s="146"/>
      <c r="O186" s="146"/>
      <c r="P186" s="8"/>
      <c r="Q186" s="8"/>
      <c r="R186" s="8"/>
      <c r="W186" s="368"/>
      <c r="X186" s="368"/>
      <c r="Y186" s="368"/>
    </row>
    <row r="187" spans="1:26" ht="20.100000000000001" customHeight="1" x14ac:dyDescent="0.25">
      <c r="A187" s="8"/>
      <c r="B187" s="8"/>
      <c r="C187" s="8"/>
      <c r="D187" s="8"/>
      <c r="E187" s="8"/>
      <c r="F187" s="8"/>
      <c r="G187" s="8"/>
      <c r="H187" s="8"/>
      <c r="I187" s="147" t="s">
        <v>33</v>
      </c>
      <c r="J187" s="147"/>
      <c r="K187" s="147"/>
      <c r="L187" s="147"/>
      <c r="M187" s="146">
        <f>MAX(B182:B184)</f>
        <v>519.969362074625</v>
      </c>
      <c r="N187" s="146"/>
      <c r="O187" s="146"/>
      <c r="P187" s="8"/>
      <c r="Q187" s="8"/>
      <c r="R187" s="8"/>
    </row>
    <row r="188" spans="1:26" ht="20.100000000000001" customHeight="1" x14ac:dyDescent="0.25">
      <c r="A188" s="8"/>
      <c r="B188" s="8"/>
      <c r="C188" s="8"/>
      <c r="D188" s="8"/>
      <c r="E188" s="8"/>
      <c r="F188" s="8"/>
      <c r="G188" s="8"/>
      <c r="H188" s="8"/>
      <c r="I188" s="147" t="s">
        <v>32</v>
      </c>
      <c r="J188" s="147"/>
      <c r="K188" s="147"/>
      <c r="L188" s="147"/>
      <c r="M188" s="146">
        <f>MIN(B182:B184)</f>
        <v>426.31578947368416</v>
      </c>
      <c r="N188" s="146"/>
      <c r="O188" s="146"/>
      <c r="P188" s="8"/>
      <c r="Q188" s="8"/>
      <c r="R188" s="8"/>
      <c r="V188" s="366"/>
    </row>
    <row r="189" spans="1:26" ht="20.100000000000001" customHeight="1" x14ac:dyDescent="0.25">
      <c r="A189" s="8"/>
      <c r="B189" s="8"/>
      <c r="C189" s="8"/>
      <c r="D189" s="8"/>
      <c r="E189" s="8"/>
      <c r="F189" s="8"/>
      <c r="G189" s="8"/>
      <c r="H189" s="8"/>
      <c r="I189" s="8"/>
      <c r="J189" s="8"/>
      <c r="K189" s="8"/>
      <c r="L189" s="8"/>
      <c r="M189" s="8"/>
      <c r="N189" s="8"/>
      <c r="O189" s="8"/>
      <c r="P189" s="8"/>
      <c r="Q189" s="8"/>
      <c r="R189" s="8"/>
      <c r="V189" s="366"/>
    </row>
    <row r="190" spans="1:26" ht="20.100000000000001" customHeight="1" x14ac:dyDescent="0.25">
      <c r="A190" s="8"/>
      <c r="B190" s="8"/>
      <c r="C190" s="8"/>
      <c r="D190" s="8"/>
      <c r="E190" s="8"/>
      <c r="F190" s="8"/>
      <c r="G190" s="8"/>
      <c r="H190" s="8"/>
      <c r="I190" s="147" t="s">
        <v>36</v>
      </c>
      <c r="J190" s="147"/>
      <c r="K190" s="159" t="str">
        <f>IF(M190="Nada a excluir","",Z181)</f>
        <v/>
      </c>
      <c r="L190" s="159"/>
      <c r="M190" s="146" t="str" cm="1">
        <f t="array" ref="M190">_xlfn.IFS(AND(OR(M187&gt;M185,M188&lt;M186),(M187-M184)&gt;(M184-M188)),M187,AND(OR(M188&lt;M186,M187&gt;M185),(M184-M188)&gt;(M187-M184)),M188,AND(M187&lt;=M185,M188&gt;=M186),"Nada a excluir")</f>
        <v>Nada a excluir</v>
      </c>
      <c r="N190" s="146"/>
      <c r="O190" s="146"/>
      <c r="P190" s="8"/>
      <c r="Q190" s="8"/>
      <c r="R190" s="8"/>
      <c r="V190" s="366"/>
    </row>
    <row r="191" spans="1:26" ht="20.100000000000001" customHeight="1" x14ac:dyDescent="0.25">
      <c r="A191" s="8"/>
      <c r="B191" s="8"/>
      <c r="C191" s="8"/>
      <c r="D191" s="8"/>
      <c r="E191" s="8"/>
      <c r="F191" s="8"/>
      <c r="G191" s="8"/>
      <c r="H191" s="8"/>
      <c r="I191" s="149" t="s">
        <v>35</v>
      </c>
      <c r="J191" s="149"/>
      <c r="K191" s="149"/>
      <c r="L191" s="149"/>
      <c r="M191" s="152" t="str">
        <f>IF(M190="Nada a excluir","Encerrar","Continuar")</f>
        <v>Encerrar</v>
      </c>
      <c r="N191" s="152"/>
      <c r="O191" s="152"/>
      <c r="P191" s="8"/>
      <c r="Q191" s="8"/>
      <c r="R191" s="8"/>
    </row>
    <row r="192" spans="1:26" ht="20.100000000000001" customHeight="1" x14ac:dyDescent="0.25">
      <c r="A192" s="8"/>
      <c r="B192" s="8"/>
      <c r="C192" s="8"/>
      <c r="D192" s="8"/>
      <c r="E192" s="8"/>
      <c r="F192" s="8"/>
      <c r="G192" s="8"/>
      <c r="H192" s="8"/>
      <c r="I192" s="8"/>
      <c r="J192" s="8"/>
      <c r="K192" s="8"/>
      <c r="L192" s="8"/>
      <c r="M192" s="8"/>
      <c r="N192" s="8"/>
      <c r="O192" s="8"/>
      <c r="P192" s="8"/>
      <c r="Q192" s="8"/>
      <c r="R192" s="8"/>
    </row>
    <row r="193" spans="1:18" ht="20.100000000000001" customHeight="1" x14ac:dyDescent="0.25">
      <c r="A193" s="8"/>
      <c r="B193" s="8"/>
      <c r="C193" s="8"/>
      <c r="D193" s="8"/>
      <c r="E193" s="8"/>
      <c r="F193" s="8"/>
      <c r="G193" s="8"/>
      <c r="H193" s="8"/>
      <c r="I193" s="147" t="s">
        <v>34</v>
      </c>
      <c r="J193" s="147"/>
      <c r="K193" s="147"/>
      <c r="L193" s="147"/>
      <c r="M193" s="154">
        <f>STDEVA(B182:B184)</f>
        <v>49.742464225905067</v>
      </c>
      <c r="N193" s="155"/>
      <c r="O193" s="155"/>
      <c r="P193" s="8"/>
      <c r="Q193" s="8"/>
      <c r="R193" s="8"/>
    </row>
    <row r="194" spans="1:18" ht="20.100000000000001" customHeight="1" x14ac:dyDescent="0.25">
      <c r="A194" s="8"/>
      <c r="B194" s="8"/>
      <c r="C194" s="8"/>
      <c r="D194" s="8"/>
      <c r="E194" s="8"/>
      <c r="F194" s="8"/>
      <c r="G194" s="8"/>
      <c r="H194" s="8"/>
      <c r="I194" s="149" t="s">
        <v>21</v>
      </c>
      <c r="J194" s="149"/>
      <c r="K194" s="149"/>
      <c r="L194" s="149"/>
      <c r="M194" s="151">
        <f>M193/M184</f>
        <v>0.10732972233243238</v>
      </c>
      <c r="N194" s="151"/>
      <c r="O194" s="151"/>
      <c r="P194" s="8"/>
      <c r="Q194" s="8"/>
      <c r="R194" s="8"/>
    </row>
    <row r="195" spans="1:18" ht="20.100000000000001" customHeight="1" x14ac:dyDescent="0.25">
      <c r="A195" s="8"/>
      <c r="B195" s="8"/>
      <c r="C195" s="8"/>
      <c r="D195" s="8"/>
      <c r="E195" s="8"/>
      <c r="F195" s="8"/>
      <c r="G195" s="8"/>
      <c r="H195" s="8"/>
      <c r="I195" s="8"/>
      <c r="J195" s="8"/>
      <c r="K195" s="8"/>
      <c r="L195" s="8"/>
      <c r="M195" s="8"/>
      <c r="N195" s="8"/>
      <c r="O195" s="8"/>
      <c r="P195" s="8"/>
      <c r="Q195" s="8"/>
      <c r="R195" s="8"/>
    </row>
    <row r="196" spans="1:18" ht="20.100000000000001" customHeight="1" x14ac:dyDescent="0.25">
      <c r="A196" s="8"/>
      <c r="B196" s="8"/>
      <c r="C196" s="8"/>
      <c r="D196" s="8"/>
      <c r="E196" s="8"/>
      <c r="F196" s="8"/>
      <c r="G196" s="8"/>
      <c r="H196" s="8"/>
      <c r="I196" s="8"/>
      <c r="J196" s="8"/>
      <c r="K196" s="8"/>
      <c r="L196" s="8"/>
      <c r="M196" s="8"/>
      <c r="N196" s="8"/>
      <c r="O196" s="8"/>
      <c r="P196" s="8"/>
      <c r="Q196" s="8"/>
      <c r="R196" s="8"/>
    </row>
    <row r="197" spans="1:18" ht="20.100000000000001" customHeight="1" x14ac:dyDescent="0.25">
      <c r="A197" s="8"/>
      <c r="B197" s="8"/>
      <c r="C197" s="8"/>
      <c r="D197" s="8"/>
      <c r="E197" s="8"/>
      <c r="F197" s="8"/>
      <c r="G197" s="8"/>
      <c r="H197" s="8"/>
      <c r="I197" s="8"/>
      <c r="J197" s="8"/>
      <c r="K197" s="8"/>
      <c r="L197" s="8"/>
      <c r="M197" s="8"/>
      <c r="N197" s="8"/>
      <c r="O197" s="8"/>
      <c r="P197" s="8"/>
      <c r="Q197" s="8"/>
      <c r="R197" s="8"/>
    </row>
    <row r="198" spans="1:18" ht="20.100000000000001" customHeight="1" x14ac:dyDescent="0.25">
      <c r="A198" s="8"/>
      <c r="B198" s="8"/>
      <c r="C198" s="8"/>
      <c r="D198" s="8"/>
      <c r="E198" s="8"/>
      <c r="F198" s="8"/>
      <c r="G198" s="8"/>
      <c r="H198" s="8"/>
      <c r="I198" s="8"/>
      <c r="J198" s="8"/>
      <c r="K198" s="8"/>
      <c r="L198" s="8"/>
      <c r="M198" s="8"/>
      <c r="N198" s="8"/>
      <c r="O198" s="8"/>
      <c r="P198" s="8"/>
      <c r="Q198" s="8"/>
      <c r="R198" s="8"/>
    </row>
    <row r="199" spans="1:18" ht="20.100000000000001" customHeight="1" x14ac:dyDescent="0.25">
      <c r="A199" s="8"/>
      <c r="B199" s="8"/>
      <c r="C199" s="8"/>
      <c r="D199" s="8"/>
      <c r="E199" s="8"/>
      <c r="F199" s="8"/>
      <c r="G199" s="8"/>
      <c r="H199" s="8"/>
      <c r="I199" s="8"/>
      <c r="J199" s="8"/>
      <c r="K199" s="8"/>
      <c r="L199" s="8"/>
      <c r="M199" s="8"/>
      <c r="N199" s="8"/>
      <c r="O199" s="8"/>
      <c r="P199" s="8"/>
      <c r="Q199" s="8"/>
      <c r="R199" s="8"/>
    </row>
    <row r="200" spans="1:18" ht="20.100000000000001" customHeight="1" x14ac:dyDescent="0.25">
      <c r="A200" s="8"/>
      <c r="B200" s="8"/>
      <c r="C200" s="8"/>
      <c r="D200" s="8"/>
      <c r="E200" s="8"/>
      <c r="F200" s="8"/>
      <c r="G200" s="8"/>
      <c r="H200" s="8"/>
      <c r="I200" s="8"/>
      <c r="J200" s="8"/>
      <c r="K200" s="8"/>
      <c r="L200" s="8"/>
      <c r="M200" s="8"/>
      <c r="N200" s="8"/>
      <c r="O200" s="8"/>
      <c r="P200" s="8"/>
      <c r="Q200" s="8"/>
      <c r="R200" s="8"/>
    </row>
    <row r="201" spans="1:18" ht="20.100000000000001" customHeight="1" x14ac:dyDescent="0.25">
      <c r="A201" s="8"/>
      <c r="B201" s="8"/>
      <c r="C201" s="8"/>
      <c r="D201" s="8"/>
      <c r="E201" s="8"/>
      <c r="F201" s="8"/>
      <c r="G201" s="8"/>
      <c r="H201" s="8"/>
      <c r="I201" s="8"/>
      <c r="J201" s="8"/>
      <c r="K201" s="8"/>
      <c r="L201" s="8"/>
      <c r="M201" s="8"/>
      <c r="N201" s="8"/>
      <c r="O201" s="8"/>
      <c r="P201" s="8"/>
      <c r="Q201" s="8"/>
      <c r="R201" s="8"/>
    </row>
    <row r="202" spans="1:18" ht="20.100000000000001" customHeight="1" x14ac:dyDescent="0.25">
      <c r="A202" s="8"/>
      <c r="B202" s="8"/>
      <c r="C202" s="8"/>
      <c r="D202" s="8"/>
      <c r="E202" s="8"/>
      <c r="F202" s="8"/>
      <c r="G202" s="8"/>
      <c r="H202" s="8"/>
      <c r="I202" s="8"/>
      <c r="J202" s="8"/>
      <c r="K202" s="8"/>
      <c r="L202" s="8"/>
      <c r="M202" s="8"/>
      <c r="N202" s="8"/>
      <c r="O202" s="8"/>
      <c r="P202" s="52"/>
      <c r="Q202" s="52"/>
      <c r="R202" s="52"/>
    </row>
    <row r="203" spans="1:18" ht="20.100000000000001" customHeight="1" x14ac:dyDescent="0.25">
      <c r="A203" s="8"/>
      <c r="B203" s="8"/>
      <c r="C203" s="8"/>
      <c r="D203" s="8"/>
      <c r="E203" s="8"/>
      <c r="F203" s="8"/>
      <c r="G203" s="8"/>
      <c r="H203" s="8"/>
      <c r="I203" s="8"/>
      <c r="J203" s="8"/>
      <c r="K203" s="8"/>
      <c r="L203" s="8"/>
      <c r="M203" s="8"/>
      <c r="N203" s="8"/>
      <c r="O203" s="8"/>
      <c r="P203" s="52"/>
      <c r="Q203" s="52"/>
      <c r="R203" s="52"/>
    </row>
    <row r="204" spans="1:18" ht="20.100000000000001" customHeight="1" x14ac:dyDescent="0.25">
      <c r="A204" s="8"/>
      <c r="B204" s="8"/>
      <c r="C204" s="8"/>
      <c r="D204" s="8"/>
      <c r="E204" s="8"/>
      <c r="F204" s="8"/>
      <c r="G204" s="8"/>
      <c r="H204" s="8"/>
      <c r="I204" s="8"/>
      <c r="J204" s="8"/>
      <c r="K204" s="8"/>
      <c r="L204" s="8"/>
      <c r="M204" s="8"/>
      <c r="N204" s="8"/>
      <c r="O204" s="8"/>
      <c r="P204" s="52"/>
      <c r="Q204" s="52"/>
      <c r="R204" s="52"/>
    </row>
    <row r="205" spans="1:18" ht="20.100000000000001" customHeight="1" x14ac:dyDescent="0.25">
      <c r="A205" s="8"/>
      <c r="B205" s="8"/>
      <c r="C205" s="8"/>
      <c r="D205" s="8"/>
      <c r="E205" s="8"/>
      <c r="F205" s="8"/>
      <c r="G205" s="8"/>
      <c r="H205" s="8"/>
      <c r="I205" s="8"/>
      <c r="J205" s="8"/>
      <c r="K205" s="8"/>
      <c r="L205" s="8"/>
      <c r="M205" s="8"/>
      <c r="N205" s="8"/>
      <c r="O205" s="8"/>
      <c r="P205" s="52"/>
      <c r="Q205" s="52"/>
      <c r="R205" s="52"/>
    </row>
    <row r="206" spans="1:18" ht="20.100000000000001" customHeight="1" x14ac:dyDescent="0.25">
      <c r="A206" s="8"/>
      <c r="B206" s="8"/>
      <c r="C206" s="8"/>
      <c r="D206" s="8"/>
      <c r="E206" s="8"/>
      <c r="F206" s="8"/>
      <c r="G206" s="8"/>
      <c r="H206" s="8"/>
      <c r="I206" s="8"/>
      <c r="J206" s="8"/>
      <c r="K206" s="8"/>
      <c r="L206" s="8"/>
      <c r="M206" s="8"/>
      <c r="N206" s="8"/>
      <c r="O206" s="8"/>
      <c r="P206" s="52"/>
      <c r="Q206" s="52"/>
      <c r="R206" s="52"/>
    </row>
    <row r="207" spans="1:18" ht="20.100000000000001" customHeight="1" x14ac:dyDescent="0.25">
      <c r="A207" s="8"/>
      <c r="B207" s="8"/>
      <c r="C207" s="8"/>
      <c r="D207" s="8"/>
      <c r="E207" s="8"/>
      <c r="F207" s="8"/>
      <c r="G207" s="8"/>
      <c r="H207" s="8"/>
      <c r="I207" s="8"/>
      <c r="J207" s="8"/>
      <c r="K207" s="8"/>
      <c r="L207" s="8"/>
      <c r="M207" s="8"/>
      <c r="N207" s="8"/>
      <c r="O207" s="8"/>
      <c r="P207" s="52"/>
      <c r="Q207" s="52"/>
      <c r="R207" s="52"/>
    </row>
    <row r="208" spans="1:18" ht="20.100000000000001" customHeight="1" x14ac:dyDescent="0.25">
      <c r="A208" s="8"/>
      <c r="B208" s="8"/>
      <c r="C208" s="8"/>
      <c r="D208" s="8"/>
      <c r="E208" s="8"/>
      <c r="F208" s="8"/>
      <c r="G208" s="8"/>
      <c r="H208" s="8"/>
      <c r="I208" s="8"/>
      <c r="J208" s="8"/>
      <c r="K208" s="8"/>
      <c r="L208" s="8"/>
      <c r="M208" s="8"/>
      <c r="N208" s="8"/>
      <c r="O208" s="8"/>
      <c r="P208" s="52"/>
      <c r="Q208" s="52"/>
      <c r="R208" s="52"/>
    </row>
    <row r="209" spans="1:30" ht="20.100000000000001" customHeight="1" x14ac:dyDescent="0.25">
      <c r="A209" s="8"/>
      <c r="B209" s="8"/>
      <c r="C209" s="8"/>
      <c r="D209" s="8"/>
      <c r="E209" s="8"/>
      <c r="F209" s="8"/>
      <c r="G209" s="8"/>
      <c r="H209" s="8"/>
      <c r="I209" s="8"/>
      <c r="J209" s="8"/>
      <c r="K209" s="8"/>
      <c r="L209" s="8"/>
      <c r="M209" s="8"/>
      <c r="N209" s="8"/>
      <c r="O209" s="8"/>
      <c r="P209" s="52"/>
      <c r="Q209" s="52"/>
      <c r="R209" s="52"/>
    </row>
    <row r="210" spans="1:30" ht="20.100000000000001" customHeight="1" x14ac:dyDescent="0.25">
      <c r="A210" s="8"/>
      <c r="B210" s="8"/>
      <c r="C210" s="8"/>
      <c r="D210" s="8"/>
      <c r="E210" s="8"/>
      <c r="F210" s="8"/>
      <c r="G210" s="8"/>
      <c r="H210" s="8"/>
      <c r="I210" s="8"/>
      <c r="J210" s="8"/>
      <c r="K210" s="8"/>
      <c r="L210" s="8"/>
      <c r="M210" s="8"/>
      <c r="N210" s="8"/>
      <c r="O210" s="8"/>
      <c r="P210" s="52"/>
      <c r="Q210" s="52"/>
      <c r="R210" s="52"/>
    </row>
    <row r="211" spans="1:30" ht="20.100000000000001" customHeight="1" x14ac:dyDescent="0.25">
      <c r="A211" s="8"/>
      <c r="B211" s="8"/>
      <c r="C211" s="8"/>
      <c r="D211" s="8"/>
      <c r="E211" s="8"/>
      <c r="F211" s="8"/>
      <c r="G211" s="8"/>
      <c r="H211" s="8"/>
      <c r="I211" s="8"/>
      <c r="J211" s="8"/>
      <c r="K211" s="8"/>
      <c r="L211" s="8"/>
      <c r="M211" s="8"/>
      <c r="N211" s="8"/>
      <c r="O211" s="8"/>
      <c r="P211" s="52"/>
      <c r="Q211" s="52"/>
      <c r="R211" s="52"/>
    </row>
    <row r="212" spans="1:30" ht="20.100000000000001" customHeight="1" x14ac:dyDescent="0.25">
      <c r="A212" s="8"/>
      <c r="B212" s="8"/>
      <c r="C212" s="8"/>
      <c r="D212" s="8"/>
      <c r="E212" s="8"/>
      <c r="F212" s="8"/>
      <c r="G212" s="8"/>
      <c r="H212" s="8"/>
      <c r="I212" s="8"/>
      <c r="J212" s="8"/>
      <c r="K212" s="8"/>
      <c r="L212" s="8"/>
      <c r="M212" s="8"/>
      <c r="N212" s="8"/>
      <c r="O212" s="8"/>
      <c r="P212" s="8"/>
      <c r="Q212" s="8"/>
      <c r="R212" s="8"/>
    </row>
    <row r="213" spans="1:30" ht="20.100000000000001" customHeight="1" x14ac:dyDescent="0.25">
      <c r="A213" s="169" t="s">
        <v>233</v>
      </c>
      <c r="B213" s="169"/>
      <c r="C213" s="169"/>
      <c r="D213" s="169"/>
      <c r="E213" s="169"/>
      <c r="F213" s="169"/>
      <c r="G213" s="169"/>
      <c r="H213" s="169"/>
      <c r="I213" s="169"/>
      <c r="J213" s="169"/>
      <c r="K213" s="169"/>
      <c r="L213" s="169"/>
      <c r="M213" s="169"/>
      <c r="N213" s="169"/>
      <c r="O213" s="169"/>
      <c r="P213" s="169"/>
      <c r="Q213" s="169"/>
      <c r="R213" s="169"/>
    </row>
    <row r="214" spans="1:30" ht="20.100000000000001" customHeight="1" x14ac:dyDescent="0.25">
      <c r="A214" s="8"/>
      <c r="B214" s="8"/>
      <c r="C214" s="8"/>
      <c r="D214" s="8"/>
      <c r="E214" s="8"/>
      <c r="F214" s="8"/>
      <c r="G214" s="8"/>
      <c r="H214" s="8"/>
      <c r="I214" s="8"/>
      <c r="J214" s="8"/>
      <c r="K214" s="8"/>
      <c r="L214" s="8"/>
      <c r="M214" s="8"/>
      <c r="N214" s="8"/>
      <c r="O214" s="8"/>
      <c r="P214" s="8"/>
      <c r="Q214" s="8"/>
      <c r="R214" s="8"/>
    </row>
    <row r="215" spans="1:30" ht="20.100000000000001" customHeight="1" x14ac:dyDescent="0.25">
      <c r="A215" s="134" t="s">
        <v>5</v>
      </c>
      <c r="B215" s="163" t="s">
        <v>18</v>
      </c>
      <c r="C215" s="163"/>
      <c r="D215" s="163"/>
      <c r="E215" s="163"/>
      <c r="F215" s="163"/>
      <c r="G215" s="139"/>
      <c r="H215" s="8"/>
      <c r="I215" s="147" t="s">
        <v>69</v>
      </c>
      <c r="J215" s="147"/>
      <c r="K215" s="147"/>
      <c r="L215" s="147"/>
      <c r="M215" s="147"/>
      <c r="N215" s="180">
        <f>COUNT(B216:B218)</f>
        <v>3</v>
      </c>
      <c r="O215" s="180"/>
      <c r="P215" s="8"/>
      <c r="Q215" s="8"/>
      <c r="R215" s="8"/>
      <c r="W215" s="357" t="s">
        <v>30</v>
      </c>
      <c r="X215" s="357" t="s">
        <v>31</v>
      </c>
      <c r="Y215" s="357" t="s">
        <v>22</v>
      </c>
      <c r="Z215" s="357" t="e">
        <f>VLOOKUP(M226,B216:G218,6,0)</f>
        <v>#N/A</v>
      </c>
    </row>
    <row r="216" spans="1:30" ht="20.100000000000001" customHeight="1" x14ac:dyDescent="0.25">
      <c r="A216" s="43">
        <v>1</v>
      </c>
      <c r="B216" s="185">
        <f>N153</f>
        <v>426.31578947368416</v>
      </c>
      <c r="C216" s="185"/>
      <c r="D216" s="185"/>
      <c r="E216" s="185"/>
      <c r="F216" s="185"/>
      <c r="G216" s="41">
        <f>A216</f>
        <v>1</v>
      </c>
      <c r="H216" s="8"/>
      <c r="I216" s="147" t="s">
        <v>37</v>
      </c>
      <c r="J216" s="147"/>
      <c r="K216" s="147"/>
      <c r="L216" s="147"/>
      <c r="M216" s="147"/>
      <c r="N216" s="181">
        <f>_xlfn.NORM.S.INV(1-((1/N215)/4))</f>
        <v>1.3829941271006372</v>
      </c>
      <c r="O216" s="181"/>
      <c r="P216" s="8"/>
      <c r="Q216" s="8"/>
      <c r="R216" s="8"/>
      <c r="W216" s="368">
        <f>$M$222</f>
        <v>394.66116374696981</v>
      </c>
      <c r="X216" s="368">
        <f>$M$221</f>
        <v>532.24823553085037</v>
      </c>
      <c r="Y216" s="368">
        <f>$M$184</f>
        <v>463.45469963891009</v>
      </c>
      <c r="AB216" s="368"/>
      <c r="AC216" s="368"/>
      <c r="AD216" s="368"/>
    </row>
    <row r="217" spans="1:30" ht="20.100000000000001" customHeight="1" x14ac:dyDescent="0.25">
      <c r="A217" s="44">
        <v>2</v>
      </c>
      <c r="B217" s="150">
        <f>N154</f>
        <v>444.07894736842098</v>
      </c>
      <c r="C217" s="150"/>
      <c r="D217" s="150"/>
      <c r="E217" s="150"/>
      <c r="F217" s="150"/>
      <c r="G217" s="41">
        <f t="shared" ref="G217:G218" si="25">A217</f>
        <v>2</v>
      </c>
      <c r="H217" s="8"/>
      <c r="I217" s="8"/>
      <c r="J217" s="8"/>
      <c r="K217" s="8"/>
      <c r="L217" s="8"/>
      <c r="M217" s="8"/>
      <c r="N217" s="53"/>
      <c r="O217" s="53"/>
      <c r="P217" s="8"/>
      <c r="Q217" s="8"/>
      <c r="R217" s="8"/>
      <c r="W217" s="368">
        <f>$M$222</f>
        <v>394.66116374696981</v>
      </c>
      <c r="X217" s="368">
        <f>$M$221</f>
        <v>532.24823553085037</v>
      </c>
      <c r="Y217" s="368">
        <f>$M$184</f>
        <v>463.45469963891009</v>
      </c>
      <c r="AB217" s="368"/>
      <c r="AC217" s="368"/>
      <c r="AD217" s="368"/>
    </row>
    <row r="218" spans="1:30" ht="20.100000000000001" customHeight="1" x14ac:dyDescent="0.25">
      <c r="A218" s="44">
        <v>3</v>
      </c>
      <c r="B218" s="150">
        <f>N155</f>
        <v>519.969362074625</v>
      </c>
      <c r="C218" s="150"/>
      <c r="D218" s="150"/>
      <c r="E218" s="150"/>
      <c r="F218" s="150"/>
      <c r="G218" s="41">
        <f t="shared" si="25"/>
        <v>3</v>
      </c>
      <c r="H218" s="8"/>
      <c r="I218" s="147" t="s">
        <v>22</v>
      </c>
      <c r="J218" s="147"/>
      <c r="K218" s="147"/>
      <c r="L218" s="147"/>
      <c r="M218" s="146">
        <f>AVERAGE(B216:B218)</f>
        <v>463.45469963891009</v>
      </c>
      <c r="N218" s="146"/>
      <c r="O218" s="146"/>
      <c r="P218" s="8"/>
      <c r="Q218" s="8"/>
      <c r="R218" s="8"/>
      <c r="W218" s="368">
        <f>$M$222</f>
        <v>394.66116374696981</v>
      </c>
      <c r="X218" s="368">
        <f>$M$221</f>
        <v>532.24823553085037</v>
      </c>
      <c r="Y218" s="368">
        <f>$M$184</f>
        <v>463.45469963891009</v>
      </c>
      <c r="AB218" s="368"/>
      <c r="AC218" s="368"/>
      <c r="AD218" s="368"/>
    </row>
    <row r="219" spans="1:30" ht="20.100000000000001" customHeight="1" x14ac:dyDescent="0.25">
      <c r="A219" s="8"/>
      <c r="B219" s="8"/>
      <c r="C219" s="8"/>
      <c r="D219" s="8"/>
      <c r="E219" s="8"/>
      <c r="F219" s="8"/>
      <c r="G219" s="41"/>
      <c r="H219" s="8"/>
      <c r="I219" s="147" t="s">
        <v>23</v>
      </c>
      <c r="J219" s="147"/>
      <c r="K219" s="147"/>
      <c r="L219" s="147"/>
      <c r="M219" s="146">
        <f>STDEVA(B216:F218)</f>
        <v>49.742464225905067</v>
      </c>
      <c r="N219" s="146"/>
      <c r="O219" s="146"/>
      <c r="P219" s="8"/>
      <c r="Q219" s="8"/>
      <c r="R219" s="8"/>
      <c r="W219" s="368"/>
      <c r="X219" s="368"/>
      <c r="Y219" s="368"/>
      <c r="AB219" s="368"/>
      <c r="AC219" s="368"/>
      <c r="AD219" s="368"/>
    </row>
    <row r="220" spans="1:30" ht="20.100000000000001" customHeight="1" x14ac:dyDescent="0.25">
      <c r="A220" s="8"/>
      <c r="B220" s="8"/>
      <c r="C220" s="8"/>
      <c r="D220" s="8"/>
      <c r="E220" s="8"/>
      <c r="F220" s="8"/>
      <c r="G220" s="7"/>
      <c r="H220" s="8"/>
      <c r="I220" s="8"/>
      <c r="J220" s="8"/>
      <c r="K220" s="8"/>
      <c r="L220" s="8"/>
      <c r="M220" s="8"/>
      <c r="N220" s="8"/>
      <c r="O220" s="8"/>
      <c r="P220" s="8"/>
      <c r="Q220" s="8"/>
      <c r="R220" s="8"/>
      <c r="W220" s="368"/>
      <c r="X220" s="368"/>
      <c r="Y220" s="368"/>
      <c r="AB220" s="368"/>
      <c r="AC220" s="368"/>
      <c r="AD220" s="368"/>
    </row>
    <row r="221" spans="1:30" ht="20.100000000000001" customHeight="1" x14ac:dyDescent="0.25">
      <c r="A221" s="8"/>
      <c r="B221" s="8"/>
      <c r="C221" s="8"/>
      <c r="D221" s="8"/>
      <c r="E221" s="8"/>
      <c r="F221" s="8"/>
      <c r="G221" s="8"/>
      <c r="H221" s="8"/>
      <c r="I221" s="147" t="s">
        <v>31</v>
      </c>
      <c r="J221" s="147"/>
      <c r="K221" s="147"/>
      <c r="L221" s="147"/>
      <c r="M221" s="146">
        <f>M218+(N216*M219)</f>
        <v>532.24823553085037</v>
      </c>
      <c r="N221" s="146"/>
      <c r="O221" s="146"/>
      <c r="P221" s="8"/>
      <c r="Q221" s="8"/>
      <c r="R221" s="8"/>
      <c r="AB221" s="368"/>
      <c r="AC221" s="368"/>
      <c r="AD221" s="368"/>
    </row>
    <row r="222" spans="1:30" ht="20.100000000000001" customHeight="1" x14ac:dyDescent="0.25">
      <c r="A222" s="8"/>
      <c r="B222" s="8"/>
      <c r="C222" s="8"/>
      <c r="D222" s="8"/>
      <c r="E222" s="8"/>
      <c r="F222" s="8"/>
      <c r="G222" s="8"/>
      <c r="H222" s="8"/>
      <c r="I222" s="147" t="s">
        <v>30</v>
      </c>
      <c r="J222" s="147"/>
      <c r="K222" s="147"/>
      <c r="L222" s="147"/>
      <c r="M222" s="146">
        <f>M218-(N216*M219)</f>
        <v>394.66116374696981</v>
      </c>
      <c r="N222" s="146"/>
      <c r="O222" s="146"/>
      <c r="P222" s="8"/>
      <c r="Q222" s="8"/>
      <c r="R222" s="8"/>
      <c r="AB222" s="368"/>
      <c r="AC222" s="368"/>
      <c r="AD222" s="368"/>
    </row>
    <row r="223" spans="1:30" ht="20.100000000000001" customHeight="1" x14ac:dyDescent="0.25">
      <c r="A223" s="8"/>
      <c r="B223" s="8"/>
      <c r="C223" s="8"/>
      <c r="D223" s="8"/>
      <c r="E223" s="8"/>
      <c r="F223" s="8"/>
      <c r="G223" s="8"/>
      <c r="H223" s="8"/>
      <c r="I223" s="147" t="s">
        <v>33</v>
      </c>
      <c r="J223" s="147"/>
      <c r="K223" s="147"/>
      <c r="L223" s="147"/>
      <c r="M223" s="146">
        <f>MAX(B216:B218)</f>
        <v>519.969362074625</v>
      </c>
      <c r="N223" s="146"/>
      <c r="O223" s="146"/>
      <c r="P223" s="8"/>
      <c r="Q223" s="8"/>
      <c r="R223" s="8"/>
      <c r="AB223" s="368"/>
      <c r="AC223" s="368"/>
      <c r="AD223" s="368"/>
    </row>
    <row r="224" spans="1:30" ht="20.100000000000001" customHeight="1" x14ac:dyDescent="0.25">
      <c r="A224" s="8"/>
      <c r="B224" s="8"/>
      <c r="C224" s="8"/>
      <c r="D224" s="8"/>
      <c r="E224" s="8"/>
      <c r="F224" s="8"/>
      <c r="G224" s="8"/>
      <c r="H224" s="8"/>
      <c r="I224" s="147" t="s">
        <v>32</v>
      </c>
      <c r="J224" s="147"/>
      <c r="K224" s="147"/>
      <c r="L224" s="147"/>
      <c r="M224" s="146">
        <f>MIN(B216:B218)</f>
        <v>426.31578947368416</v>
      </c>
      <c r="N224" s="146"/>
      <c r="O224" s="146"/>
      <c r="P224" s="8"/>
      <c r="Q224" s="8"/>
      <c r="R224" s="8"/>
      <c r="AB224" s="368"/>
      <c r="AC224" s="368"/>
      <c r="AD224" s="368"/>
    </row>
    <row r="225" spans="1:18" ht="20.100000000000001" customHeight="1" x14ac:dyDescent="0.25">
      <c r="A225" s="8"/>
      <c r="B225" s="8"/>
      <c r="C225" s="8"/>
      <c r="D225" s="8"/>
      <c r="E225" s="8"/>
      <c r="F225" s="8"/>
      <c r="G225" s="8"/>
      <c r="H225" s="8"/>
      <c r="I225" s="8"/>
      <c r="J225" s="8"/>
      <c r="K225" s="8"/>
      <c r="L225" s="8"/>
      <c r="M225" s="8"/>
      <c r="N225" s="8"/>
      <c r="O225" s="8"/>
      <c r="P225" s="8"/>
      <c r="Q225" s="8"/>
      <c r="R225" s="8"/>
    </row>
    <row r="226" spans="1:18" ht="20.100000000000001" customHeight="1" x14ac:dyDescent="0.25">
      <c r="A226" s="8"/>
      <c r="B226" s="8"/>
      <c r="C226" s="8"/>
      <c r="D226" s="8"/>
      <c r="E226" s="8"/>
      <c r="F226" s="8"/>
      <c r="G226" s="8"/>
      <c r="H226" s="8"/>
      <c r="I226" s="147" t="s">
        <v>36</v>
      </c>
      <c r="J226" s="147"/>
      <c r="K226" s="159" t="str">
        <f>IF(M226="Nada a excluir","",Z215)</f>
        <v/>
      </c>
      <c r="L226" s="159"/>
      <c r="M226" s="146" t="str" cm="1">
        <f t="array" ref="M226">_xlfn.IFS(AND(OR(M223&gt;M221,M224&lt;M222),(M223-M218)&gt;(M218-M224)),M223,AND(OR(M224&lt;M222,M223&gt;M221),(M218-M224)&gt;(M223-M218)),M224,AND(M223&lt;=M221,M224&gt;=M222),"Nada a excluir")</f>
        <v>Nada a excluir</v>
      </c>
      <c r="N226" s="146"/>
      <c r="O226" s="146"/>
      <c r="P226" s="8"/>
      <c r="Q226" s="8"/>
      <c r="R226" s="8"/>
    </row>
    <row r="227" spans="1:18" ht="20.100000000000001" customHeight="1" x14ac:dyDescent="0.25">
      <c r="A227" s="8"/>
      <c r="B227" s="8"/>
      <c r="C227" s="8"/>
      <c r="D227" s="8"/>
      <c r="E227" s="8"/>
      <c r="F227" s="8"/>
      <c r="G227" s="8"/>
      <c r="H227" s="8"/>
      <c r="I227" s="149" t="s">
        <v>35</v>
      </c>
      <c r="J227" s="149"/>
      <c r="K227" s="149"/>
      <c r="L227" s="149"/>
      <c r="M227" s="152" t="str">
        <f>IF(M226="Nada a excluir","Encerrar","Continuar")</f>
        <v>Encerrar</v>
      </c>
      <c r="N227" s="152"/>
      <c r="O227" s="152"/>
      <c r="P227" s="8"/>
      <c r="Q227" s="8"/>
      <c r="R227" s="8"/>
    </row>
    <row r="228" spans="1:18" ht="20.100000000000001" customHeight="1" x14ac:dyDescent="0.25">
      <c r="A228" s="8"/>
      <c r="B228" s="8"/>
      <c r="C228" s="8"/>
      <c r="D228" s="8"/>
      <c r="E228" s="8"/>
      <c r="F228" s="8"/>
      <c r="G228" s="8"/>
      <c r="H228" s="8"/>
      <c r="I228" s="8"/>
      <c r="J228" s="8"/>
      <c r="K228" s="8"/>
      <c r="L228" s="8"/>
      <c r="M228" s="8"/>
      <c r="N228" s="8"/>
      <c r="O228" s="8"/>
      <c r="P228" s="8"/>
      <c r="Q228" s="8"/>
      <c r="R228" s="8"/>
    </row>
    <row r="229" spans="1:18" ht="20.100000000000001" customHeight="1" x14ac:dyDescent="0.25">
      <c r="A229" s="8"/>
      <c r="B229" s="8"/>
      <c r="C229" s="8"/>
      <c r="D229" s="8"/>
      <c r="E229" s="8"/>
      <c r="F229" s="8"/>
      <c r="G229" s="8"/>
      <c r="H229" s="8"/>
      <c r="I229" s="147" t="s">
        <v>34</v>
      </c>
      <c r="J229" s="147"/>
      <c r="K229" s="147"/>
      <c r="L229" s="147"/>
      <c r="M229" s="154">
        <f>M219</f>
        <v>49.742464225905067</v>
      </c>
      <c r="N229" s="155"/>
      <c r="O229" s="155"/>
      <c r="P229" s="8"/>
      <c r="Q229" s="8"/>
      <c r="R229" s="8"/>
    </row>
    <row r="230" spans="1:18" ht="20.100000000000001" customHeight="1" x14ac:dyDescent="0.25">
      <c r="A230" s="8"/>
      <c r="B230" s="8"/>
      <c r="C230" s="8"/>
      <c r="D230" s="8"/>
      <c r="E230" s="8"/>
      <c r="F230" s="8"/>
      <c r="G230" s="8"/>
      <c r="H230" s="8"/>
      <c r="I230" s="149" t="s">
        <v>21</v>
      </c>
      <c r="J230" s="149"/>
      <c r="K230" s="149"/>
      <c r="L230" s="149"/>
      <c r="M230" s="151">
        <f>M219/M218</f>
        <v>0.10732972233243238</v>
      </c>
      <c r="N230" s="151"/>
      <c r="O230" s="151"/>
      <c r="P230" s="8"/>
      <c r="Q230" s="8"/>
      <c r="R230" s="8"/>
    </row>
    <row r="231" spans="1:18" ht="20.100000000000001" customHeight="1" x14ac:dyDescent="0.25">
      <c r="A231" s="8"/>
      <c r="B231" s="8"/>
      <c r="C231" s="8"/>
      <c r="D231" s="8"/>
      <c r="E231" s="8"/>
      <c r="F231" s="8"/>
      <c r="G231" s="8"/>
      <c r="H231" s="8"/>
      <c r="I231" s="8"/>
      <c r="J231" s="8"/>
      <c r="K231" s="8"/>
      <c r="L231" s="8"/>
      <c r="M231" s="8"/>
      <c r="N231" s="8"/>
      <c r="O231" s="8"/>
      <c r="P231" s="8"/>
      <c r="Q231" s="8"/>
      <c r="R231" s="8"/>
    </row>
    <row r="232" spans="1:18" ht="20.100000000000001" customHeight="1" x14ac:dyDescent="0.25">
      <c r="A232" s="8"/>
      <c r="B232" s="8"/>
      <c r="C232" s="8"/>
      <c r="D232" s="8"/>
      <c r="E232" s="8"/>
      <c r="F232" s="8"/>
      <c r="G232" s="8"/>
      <c r="H232" s="8"/>
      <c r="I232" s="8"/>
      <c r="J232" s="8"/>
      <c r="K232" s="8"/>
      <c r="L232" s="8"/>
      <c r="M232" s="8"/>
      <c r="N232" s="8"/>
      <c r="O232" s="8"/>
      <c r="P232" s="8"/>
      <c r="Q232" s="8"/>
      <c r="R232" s="8"/>
    </row>
    <row r="233" spans="1:18" ht="20.100000000000001" customHeight="1" x14ac:dyDescent="0.25">
      <c r="A233" s="8"/>
      <c r="B233" s="8"/>
      <c r="C233" s="8"/>
      <c r="D233" s="8"/>
      <c r="E233" s="8"/>
      <c r="F233" s="8"/>
      <c r="G233" s="8"/>
      <c r="H233" s="8"/>
      <c r="I233" s="8"/>
      <c r="J233" s="8"/>
      <c r="K233" s="8"/>
      <c r="L233" s="8"/>
      <c r="M233" s="8"/>
      <c r="N233" s="8"/>
      <c r="O233" s="8"/>
      <c r="P233" s="8"/>
      <c r="Q233" s="8"/>
      <c r="R233" s="8"/>
    </row>
    <row r="234" spans="1:18" ht="20.100000000000001" customHeight="1" x14ac:dyDescent="0.25">
      <c r="A234" s="8"/>
      <c r="B234" s="8"/>
      <c r="C234" s="8"/>
      <c r="D234" s="8"/>
      <c r="E234" s="8"/>
      <c r="F234" s="8"/>
      <c r="G234" s="8"/>
      <c r="H234" s="8"/>
      <c r="I234" s="8"/>
      <c r="J234" s="8"/>
      <c r="K234" s="8"/>
      <c r="L234" s="8"/>
      <c r="M234" s="8"/>
      <c r="N234" s="8"/>
      <c r="O234" s="8"/>
      <c r="P234" s="8"/>
      <c r="Q234" s="8"/>
      <c r="R234" s="8"/>
    </row>
    <row r="235" spans="1:18" ht="20.100000000000001" customHeight="1" x14ac:dyDescent="0.25">
      <c r="A235" s="8"/>
      <c r="B235" s="8"/>
      <c r="C235" s="8"/>
      <c r="D235" s="8"/>
      <c r="E235" s="8"/>
      <c r="F235" s="8"/>
      <c r="G235" s="8"/>
      <c r="H235" s="8"/>
      <c r="I235" s="8"/>
      <c r="J235" s="8"/>
      <c r="K235" s="8"/>
      <c r="L235" s="8"/>
      <c r="M235" s="8"/>
      <c r="N235" s="8"/>
      <c r="O235" s="8"/>
      <c r="P235" s="8"/>
      <c r="Q235" s="8"/>
      <c r="R235" s="8"/>
    </row>
    <row r="236" spans="1:18" ht="20.100000000000001" customHeight="1" x14ac:dyDescent="0.25">
      <c r="A236" s="8"/>
      <c r="B236" s="8"/>
      <c r="C236" s="8"/>
      <c r="D236" s="8"/>
      <c r="E236" s="8"/>
      <c r="F236" s="8"/>
      <c r="G236" s="8"/>
      <c r="H236" s="8"/>
      <c r="I236" s="8"/>
      <c r="J236" s="8"/>
      <c r="K236" s="8"/>
      <c r="L236" s="8"/>
      <c r="M236" s="8"/>
      <c r="N236" s="8"/>
      <c r="O236" s="8"/>
      <c r="P236" s="8"/>
      <c r="Q236" s="8"/>
      <c r="R236" s="8"/>
    </row>
    <row r="237" spans="1:18" ht="20.100000000000001" customHeight="1" x14ac:dyDescent="0.25">
      <c r="A237" s="8"/>
      <c r="B237" s="8"/>
      <c r="C237" s="8"/>
      <c r="D237" s="8"/>
      <c r="E237" s="8"/>
      <c r="F237" s="8"/>
      <c r="G237" s="8"/>
      <c r="H237" s="8"/>
      <c r="I237" s="8"/>
      <c r="J237" s="8"/>
      <c r="K237" s="8"/>
      <c r="L237" s="8"/>
      <c r="M237" s="8"/>
      <c r="N237" s="8"/>
      <c r="O237" s="8"/>
      <c r="P237" s="8"/>
      <c r="Q237" s="8"/>
      <c r="R237" s="8"/>
    </row>
    <row r="238" spans="1:18" ht="20.100000000000001" customHeight="1" x14ac:dyDescent="0.25">
      <c r="A238" s="8"/>
      <c r="B238" s="8"/>
      <c r="C238" s="8"/>
      <c r="D238" s="8"/>
      <c r="E238" s="8"/>
      <c r="F238" s="8"/>
      <c r="G238" s="8"/>
      <c r="H238" s="8"/>
      <c r="I238" s="8"/>
      <c r="J238" s="8"/>
      <c r="K238" s="8"/>
      <c r="L238" s="8"/>
      <c r="M238" s="8"/>
      <c r="N238" s="8"/>
      <c r="O238" s="8"/>
      <c r="P238" s="8"/>
      <c r="Q238" s="8"/>
      <c r="R238" s="8"/>
    </row>
    <row r="239" spans="1:18" ht="20.100000000000001" customHeight="1" x14ac:dyDescent="0.25">
      <c r="A239" s="8"/>
      <c r="B239" s="8"/>
      <c r="C239" s="8"/>
      <c r="D239" s="8"/>
      <c r="E239" s="8"/>
      <c r="F239" s="8"/>
      <c r="G239" s="8"/>
      <c r="H239" s="8"/>
      <c r="I239" s="8"/>
      <c r="J239" s="8"/>
      <c r="K239" s="8"/>
      <c r="L239" s="8"/>
      <c r="M239" s="8"/>
      <c r="N239" s="8"/>
      <c r="O239" s="8"/>
      <c r="P239" s="8"/>
      <c r="Q239" s="8"/>
      <c r="R239" s="8"/>
    </row>
    <row r="240" spans="1:18" ht="20.100000000000001" customHeight="1" x14ac:dyDescent="0.25">
      <c r="A240" s="8"/>
      <c r="B240" s="8"/>
      <c r="C240" s="8"/>
      <c r="D240" s="8"/>
      <c r="E240" s="8"/>
      <c r="F240" s="8"/>
      <c r="G240" s="8"/>
      <c r="H240" s="8"/>
      <c r="I240" s="8"/>
      <c r="J240" s="8"/>
      <c r="K240" s="8"/>
      <c r="L240" s="8"/>
      <c r="M240" s="8"/>
      <c r="N240" s="8"/>
      <c r="O240" s="8"/>
      <c r="P240" s="8"/>
      <c r="Q240" s="8"/>
      <c r="R240" s="8"/>
    </row>
    <row r="241" spans="1:26" ht="20.100000000000001" customHeight="1" x14ac:dyDescent="0.25">
      <c r="A241" s="8"/>
      <c r="B241" s="8"/>
      <c r="C241" s="8"/>
      <c r="D241" s="8"/>
      <c r="E241" s="8"/>
      <c r="F241" s="8"/>
      <c r="G241" s="8"/>
      <c r="H241" s="8"/>
      <c r="I241" s="8"/>
      <c r="J241" s="8"/>
      <c r="K241" s="8"/>
      <c r="L241" s="8"/>
      <c r="M241" s="8"/>
      <c r="N241" s="8"/>
      <c r="O241" s="8"/>
      <c r="P241" s="8"/>
      <c r="Q241" s="8"/>
      <c r="R241" s="8"/>
    </row>
    <row r="242" spans="1:26" ht="20.100000000000001" customHeight="1" x14ac:dyDescent="0.25">
      <c r="A242" s="8"/>
      <c r="B242" s="8"/>
      <c r="C242" s="8"/>
      <c r="D242" s="8"/>
      <c r="E242" s="8"/>
      <c r="F242" s="8"/>
      <c r="G242" s="8"/>
      <c r="H242" s="8"/>
      <c r="I242" s="8"/>
      <c r="J242" s="8"/>
      <c r="K242" s="8"/>
      <c r="L242" s="8"/>
      <c r="M242" s="8"/>
      <c r="N242" s="8"/>
      <c r="O242" s="8"/>
      <c r="P242" s="8"/>
      <c r="Q242" s="8"/>
      <c r="R242" s="8"/>
    </row>
    <row r="243" spans="1:26" ht="20.100000000000001" customHeight="1" x14ac:dyDescent="0.25">
      <c r="A243" s="8"/>
      <c r="B243" s="8"/>
      <c r="C243" s="8"/>
      <c r="D243" s="8"/>
      <c r="E243" s="8"/>
      <c r="F243" s="8"/>
      <c r="G243" s="8"/>
      <c r="H243" s="8"/>
      <c r="I243" s="8"/>
      <c r="J243" s="8"/>
      <c r="K243" s="8"/>
      <c r="L243" s="8"/>
      <c r="M243" s="8"/>
      <c r="N243" s="8"/>
      <c r="O243" s="8"/>
      <c r="P243" s="8"/>
      <c r="Q243" s="8"/>
      <c r="R243" s="8"/>
    </row>
    <row r="244" spans="1:26" ht="20.100000000000001" customHeight="1" x14ac:dyDescent="0.25">
      <c r="A244" s="8"/>
      <c r="B244" s="8"/>
      <c r="C244" s="8"/>
      <c r="D244" s="8"/>
      <c r="E244" s="8"/>
      <c r="F244" s="8"/>
      <c r="G244" s="8"/>
      <c r="H244" s="8"/>
      <c r="I244" s="8"/>
      <c r="J244" s="8"/>
      <c r="K244" s="8"/>
      <c r="L244" s="8"/>
      <c r="M244" s="8"/>
      <c r="N244" s="8"/>
      <c r="O244" s="8"/>
      <c r="P244" s="8"/>
      <c r="Q244" s="8"/>
      <c r="R244" s="8"/>
    </row>
    <row r="245" spans="1:26" ht="20.100000000000001" customHeight="1" x14ac:dyDescent="0.25">
      <c r="A245" s="8"/>
      <c r="B245" s="8"/>
      <c r="C245" s="8"/>
      <c r="D245" s="8"/>
      <c r="E245" s="8"/>
      <c r="F245" s="8"/>
      <c r="G245" s="8"/>
      <c r="H245" s="8"/>
      <c r="I245" s="8"/>
      <c r="J245" s="8"/>
      <c r="K245" s="8"/>
      <c r="L245" s="8"/>
      <c r="M245" s="8"/>
      <c r="N245" s="8"/>
      <c r="O245" s="8"/>
      <c r="P245" s="8"/>
      <c r="Q245" s="8"/>
      <c r="R245" s="8"/>
    </row>
    <row r="246" spans="1:26" ht="20.100000000000001" customHeight="1" x14ac:dyDescent="0.25">
      <c r="A246" s="8"/>
      <c r="B246" s="8"/>
      <c r="C246" s="8"/>
      <c r="D246" s="8"/>
      <c r="E246" s="8"/>
      <c r="F246" s="8"/>
      <c r="G246" s="8"/>
      <c r="H246" s="8"/>
      <c r="I246" s="8"/>
      <c r="J246" s="8"/>
      <c r="K246" s="8"/>
      <c r="L246" s="8"/>
      <c r="M246" s="8"/>
      <c r="N246" s="8"/>
      <c r="O246" s="8"/>
      <c r="P246" s="8"/>
      <c r="Q246" s="8"/>
      <c r="R246" s="8"/>
    </row>
    <row r="247" spans="1:26" ht="20.100000000000001" customHeight="1" x14ac:dyDescent="0.25">
      <c r="A247" s="8"/>
      <c r="B247" s="8"/>
      <c r="C247" s="8"/>
      <c r="D247" s="8"/>
      <c r="E247" s="8"/>
      <c r="F247" s="8"/>
      <c r="G247" s="8"/>
      <c r="H247" s="8"/>
      <c r="I247" s="8"/>
      <c r="J247" s="8"/>
      <c r="K247" s="8"/>
      <c r="L247" s="8"/>
      <c r="M247" s="8"/>
      <c r="N247" s="8"/>
      <c r="O247" s="8"/>
      <c r="P247" s="8"/>
      <c r="Q247" s="8"/>
      <c r="R247" s="8"/>
    </row>
    <row r="248" spans="1:26" ht="20.100000000000001" customHeight="1" x14ac:dyDescent="0.25">
      <c r="A248" s="8"/>
      <c r="B248" s="8"/>
      <c r="C248" s="8"/>
      <c r="D248" s="8"/>
      <c r="E248" s="8"/>
      <c r="F248" s="8"/>
      <c r="G248" s="8"/>
      <c r="H248" s="8"/>
      <c r="I248" s="8"/>
      <c r="J248" s="8"/>
      <c r="K248" s="8"/>
      <c r="L248" s="8"/>
      <c r="M248" s="8"/>
      <c r="N248" s="8"/>
      <c r="O248" s="8"/>
      <c r="P248" s="8"/>
      <c r="Q248" s="8"/>
      <c r="R248" s="8"/>
    </row>
    <row r="249" spans="1:26" ht="20.100000000000001" customHeight="1" x14ac:dyDescent="0.25">
      <c r="A249" s="169" t="s">
        <v>234</v>
      </c>
      <c r="B249" s="169"/>
      <c r="C249" s="169"/>
      <c r="D249" s="169"/>
      <c r="E249" s="169"/>
      <c r="F249" s="169"/>
      <c r="G249" s="169"/>
      <c r="H249" s="169"/>
      <c r="I249" s="169"/>
      <c r="J249" s="169"/>
      <c r="K249" s="169"/>
      <c r="L249" s="169"/>
      <c r="M249" s="169"/>
      <c r="N249" s="169"/>
      <c r="O249" s="169"/>
      <c r="P249" s="169"/>
      <c r="Q249" s="169"/>
      <c r="R249" s="169"/>
    </row>
    <row r="250" spans="1:26" ht="20.100000000000001" customHeight="1" x14ac:dyDescent="0.25">
      <c r="A250" s="8"/>
      <c r="B250" s="8"/>
      <c r="C250" s="8"/>
      <c r="D250" s="8"/>
      <c r="E250" s="8"/>
      <c r="F250" s="8"/>
      <c r="G250" s="8"/>
      <c r="H250" s="8"/>
      <c r="I250" s="8"/>
      <c r="J250" s="8"/>
      <c r="K250" s="8"/>
      <c r="L250" s="8"/>
      <c r="M250" s="8"/>
      <c r="N250" s="8"/>
      <c r="O250" s="8"/>
      <c r="P250" s="8"/>
      <c r="Q250" s="8"/>
      <c r="R250" s="8"/>
    </row>
    <row r="251" spans="1:26" ht="20.100000000000001" customHeight="1" x14ac:dyDescent="0.25">
      <c r="A251" s="134" t="s">
        <v>5</v>
      </c>
      <c r="B251" s="163" t="s">
        <v>18</v>
      </c>
      <c r="C251" s="163"/>
      <c r="D251" s="163"/>
      <c r="E251" s="163"/>
      <c r="F251" s="163"/>
      <c r="G251" s="8"/>
      <c r="H251" s="8"/>
      <c r="I251" s="147" t="s">
        <v>69</v>
      </c>
      <c r="J251" s="147"/>
      <c r="K251" s="147"/>
      <c r="L251" s="147"/>
      <c r="M251" s="147"/>
      <c r="N251" s="180">
        <f>COUNT(B252:B254)</f>
        <v>3</v>
      </c>
      <c r="O251" s="180"/>
      <c r="P251" s="8"/>
      <c r="Q251" s="8"/>
      <c r="R251" s="8"/>
      <c r="V251" s="357">
        <f>_xlfn.T.INV.2T(N252,N253)</f>
        <v>6.3137515146750438</v>
      </c>
      <c r="W251" s="357" t="s">
        <v>30</v>
      </c>
      <c r="X251" s="357" t="s">
        <v>31</v>
      </c>
      <c r="Y251" s="357" t="s">
        <v>22</v>
      </c>
      <c r="Z251" s="370" t="e">
        <f>VLOOKUP(M264,B252:G254,6,0)</f>
        <v>#N/A</v>
      </c>
    </row>
    <row r="252" spans="1:26" ht="20.100000000000001" customHeight="1" x14ac:dyDescent="0.25">
      <c r="A252" s="43">
        <v>1</v>
      </c>
      <c r="B252" s="185">
        <f>N153</f>
        <v>426.31578947368416</v>
      </c>
      <c r="C252" s="185"/>
      <c r="D252" s="185"/>
      <c r="E252" s="185"/>
      <c r="F252" s="185"/>
      <c r="G252" s="41">
        <f>A252</f>
        <v>1</v>
      </c>
      <c r="H252" s="8"/>
      <c r="I252" s="147" t="s">
        <v>38</v>
      </c>
      <c r="J252" s="147"/>
      <c r="K252" s="147"/>
      <c r="L252" s="147"/>
      <c r="M252" s="147"/>
      <c r="N252" s="195" cm="1">
        <f t="array" ref="N252">_xlfn.IFS(N251&lt;=5,0.1,AND(N251&gt;=6,N251&lt;=10),0.05,AND(N251&gt;=11,N251&lt;=50),0.01,N251&gt;50,0.001)</f>
        <v>0.1</v>
      </c>
      <c r="O252" s="195"/>
      <c r="P252" s="8"/>
      <c r="Q252" s="8"/>
      <c r="R252" s="8"/>
      <c r="V252" s="357">
        <f>((((V251^2)*(N251))-V251^2)/(N251-2+V251^2))^(1/2)</f>
        <v>1.3968022466674204</v>
      </c>
      <c r="W252" s="368">
        <f>$M$260</f>
        <v>393.97431385339212</v>
      </c>
      <c r="X252" s="368">
        <f>$M$259</f>
        <v>532.93508542442805</v>
      </c>
      <c r="Y252" s="368">
        <f>$M$256</f>
        <v>463.45469963891009</v>
      </c>
    </row>
    <row r="253" spans="1:26" ht="20.100000000000001" customHeight="1" x14ac:dyDescent="0.25">
      <c r="A253" s="44">
        <v>2</v>
      </c>
      <c r="B253" s="150">
        <f>N154</f>
        <v>444.07894736842098</v>
      </c>
      <c r="C253" s="150"/>
      <c r="D253" s="150"/>
      <c r="E253" s="150"/>
      <c r="F253" s="150"/>
      <c r="G253" s="41">
        <f t="shared" ref="G253:G254" si="26">A253</f>
        <v>2</v>
      </c>
      <c r="H253" s="8"/>
      <c r="I253" s="147" t="s">
        <v>39</v>
      </c>
      <c r="J253" s="147"/>
      <c r="K253" s="147"/>
      <c r="L253" s="147"/>
      <c r="M253" s="147"/>
      <c r="N253" s="182">
        <f>N251-2</f>
        <v>1</v>
      </c>
      <c r="O253" s="182"/>
      <c r="P253" s="8"/>
      <c r="Q253" s="8"/>
      <c r="R253" s="8"/>
      <c r="W253" s="368">
        <f>$M$260</f>
        <v>393.97431385339212</v>
      </c>
      <c r="X253" s="368">
        <f>$M$259</f>
        <v>532.93508542442805</v>
      </c>
      <c r="Y253" s="368">
        <f>$M$256</f>
        <v>463.45469963891009</v>
      </c>
    </row>
    <row r="254" spans="1:26" ht="20.100000000000001" customHeight="1" x14ac:dyDescent="0.25">
      <c r="A254" s="44">
        <v>3</v>
      </c>
      <c r="B254" s="150">
        <f>N155</f>
        <v>519.969362074625</v>
      </c>
      <c r="C254" s="150"/>
      <c r="D254" s="150"/>
      <c r="E254" s="150"/>
      <c r="F254" s="150"/>
      <c r="G254" s="41">
        <f t="shared" si="26"/>
        <v>3</v>
      </c>
      <c r="H254" s="8"/>
      <c r="I254" s="147" t="s">
        <v>37</v>
      </c>
      <c r="J254" s="147"/>
      <c r="K254" s="147"/>
      <c r="L254" s="147"/>
      <c r="M254" s="147"/>
      <c r="N254" s="181">
        <f>V252</f>
        <v>1.3968022466674204</v>
      </c>
      <c r="O254" s="181"/>
      <c r="P254" s="8"/>
      <c r="Q254" s="8"/>
      <c r="R254" s="8"/>
      <c r="T254" s="357"/>
      <c r="W254" s="368">
        <f>$M$260</f>
        <v>393.97431385339212</v>
      </c>
      <c r="X254" s="368">
        <f>$M$259</f>
        <v>532.93508542442805</v>
      </c>
      <c r="Y254" s="368">
        <f>$M$256</f>
        <v>463.45469963891009</v>
      </c>
    </row>
    <row r="255" spans="1:26" ht="20.100000000000001" customHeight="1" x14ac:dyDescent="0.25">
      <c r="A255" s="8"/>
      <c r="B255" s="8"/>
      <c r="C255" s="8"/>
      <c r="D255" s="8"/>
      <c r="E255" s="8"/>
      <c r="F255" s="8"/>
      <c r="G255" s="41"/>
      <c r="H255" s="8"/>
      <c r="I255" s="8"/>
      <c r="J255" s="8"/>
      <c r="K255" s="8"/>
      <c r="L255" s="8"/>
      <c r="M255" s="8"/>
      <c r="N255" s="8"/>
      <c r="O255" s="8"/>
      <c r="P255" s="8"/>
      <c r="Q255" s="8"/>
      <c r="R255" s="8"/>
      <c r="T255" s="357"/>
      <c r="W255" s="368"/>
      <c r="X255" s="368"/>
      <c r="Y255" s="368"/>
    </row>
    <row r="256" spans="1:26" ht="20.100000000000001" customHeight="1" x14ac:dyDescent="0.25">
      <c r="A256" s="8"/>
      <c r="B256" s="8"/>
      <c r="C256" s="8"/>
      <c r="D256" s="8"/>
      <c r="E256" s="8"/>
      <c r="F256" s="8"/>
      <c r="G256" s="7"/>
      <c r="H256" s="8"/>
      <c r="I256" s="147" t="s">
        <v>22</v>
      </c>
      <c r="J256" s="147"/>
      <c r="K256" s="147"/>
      <c r="L256" s="147"/>
      <c r="M256" s="146">
        <f>AVERAGE(B252:B254)</f>
        <v>463.45469963891009</v>
      </c>
      <c r="N256" s="146"/>
      <c r="O256" s="146"/>
      <c r="P256" s="8"/>
      <c r="Q256" s="8"/>
      <c r="R256" s="8"/>
      <c r="W256" s="368"/>
      <c r="X256" s="368"/>
      <c r="Y256" s="368"/>
    </row>
    <row r="257" spans="1:18" ht="20.100000000000001" customHeight="1" x14ac:dyDescent="0.25">
      <c r="A257" s="8"/>
      <c r="B257" s="8"/>
      <c r="C257" s="8"/>
      <c r="D257" s="8"/>
      <c r="E257" s="8"/>
      <c r="F257" s="8"/>
      <c r="G257" s="8"/>
      <c r="H257" s="8"/>
      <c r="I257" s="147" t="s">
        <v>23</v>
      </c>
      <c r="J257" s="147"/>
      <c r="K257" s="147"/>
      <c r="L257" s="147"/>
      <c r="M257" s="146">
        <f>STDEVA(B252:F254)</f>
        <v>49.742464225905067</v>
      </c>
      <c r="N257" s="146"/>
      <c r="O257" s="146"/>
      <c r="P257" s="8"/>
      <c r="Q257" s="8"/>
      <c r="R257" s="8"/>
    </row>
    <row r="258" spans="1:18" ht="20.100000000000001" customHeight="1" x14ac:dyDescent="0.25">
      <c r="A258" s="8"/>
      <c r="B258" s="8"/>
      <c r="C258" s="8"/>
      <c r="D258" s="8"/>
      <c r="E258" s="8"/>
      <c r="F258" s="8"/>
      <c r="G258" s="8"/>
      <c r="H258" s="8"/>
      <c r="I258" s="8"/>
      <c r="J258" s="8"/>
      <c r="K258" s="8"/>
      <c r="L258" s="8"/>
      <c r="M258" s="8"/>
      <c r="N258" s="8"/>
      <c r="O258" s="8"/>
      <c r="P258" s="8"/>
      <c r="Q258" s="8"/>
      <c r="R258" s="8"/>
    </row>
    <row r="259" spans="1:18" ht="20.100000000000001" customHeight="1" x14ac:dyDescent="0.25">
      <c r="A259" s="8"/>
      <c r="B259" s="8"/>
      <c r="C259" s="8"/>
      <c r="D259" s="8"/>
      <c r="E259" s="8"/>
      <c r="F259" s="8"/>
      <c r="G259" s="8"/>
      <c r="H259" s="8"/>
      <c r="I259" s="147" t="s">
        <v>31</v>
      </c>
      <c r="J259" s="147"/>
      <c r="K259" s="147"/>
      <c r="L259" s="147"/>
      <c r="M259" s="146">
        <f>M256+(N254*M257)</f>
        <v>532.93508542442805</v>
      </c>
      <c r="N259" s="146"/>
      <c r="O259" s="146"/>
      <c r="P259" s="8"/>
      <c r="Q259" s="8"/>
      <c r="R259" s="8"/>
    </row>
    <row r="260" spans="1:18" ht="20.100000000000001" customHeight="1" x14ac:dyDescent="0.25">
      <c r="A260" s="8"/>
      <c r="B260" s="8"/>
      <c r="C260" s="8"/>
      <c r="D260" s="8"/>
      <c r="E260" s="8"/>
      <c r="F260" s="8"/>
      <c r="G260" s="8"/>
      <c r="H260" s="8"/>
      <c r="I260" s="147" t="s">
        <v>30</v>
      </c>
      <c r="J260" s="147"/>
      <c r="K260" s="147"/>
      <c r="L260" s="147"/>
      <c r="M260" s="146">
        <f>M256-(N254*M257)</f>
        <v>393.97431385339212</v>
      </c>
      <c r="N260" s="146"/>
      <c r="O260" s="146"/>
      <c r="P260" s="8"/>
      <c r="Q260" s="8"/>
      <c r="R260" s="8"/>
    </row>
    <row r="261" spans="1:18" ht="20.100000000000001" customHeight="1" x14ac:dyDescent="0.25">
      <c r="A261" s="8"/>
      <c r="B261" s="8"/>
      <c r="C261" s="8"/>
      <c r="D261" s="8"/>
      <c r="E261" s="8"/>
      <c r="F261" s="8"/>
      <c r="G261" s="8"/>
      <c r="H261" s="8"/>
      <c r="I261" s="147" t="s">
        <v>33</v>
      </c>
      <c r="J261" s="147"/>
      <c r="K261" s="147"/>
      <c r="L261" s="147"/>
      <c r="M261" s="146">
        <f>MAX(B252:B254)</f>
        <v>519.969362074625</v>
      </c>
      <c r="N261" s="146"/>
      <c r="O261" s="146"/>
      <c r="P261" s="8"/>
      <c r="Q261" s="8"/>
      <c r="R261" s="8"/>
    </row>
    <row r="262" spans="1:18" ht="20.100000000000001" customHeight="1" x14ac:dyDescent="0.25">
      <c r="A262" s="8"/>
      <c r="B262" s="8"/>
      <c r="C262" s="8"/>
      <c r="D262" s="8"/>
      <c r="E262" s="8"/>
      <c r="F262" s="8"/>
      <c r="G262" s="8"/>
      <c r="H262" s="8"/>
      <c r="I262" s="147" t="s">
        <v>32</v>
      </c>
      <c r="J262" s="147"/>
      <c r="K262" s="147"/>
      <c r="L262" s="147"/>
      <c r="M262" s="146">
        <f>MIN(B252:B254)</f>
        <v>426.31578947368416</v>
      </c>
      <c r="N262" s="146"/>
      <c r="O262" s="146"/>
      <c r="P262" s="8"/>
      <c r="Q262" s="8"/>
      <c r="R262" s="8"/>
    </row>
    <row r="263" spans="1:18" ht="20.100000000000001" customHeight="1" x14ac:dyDescent="0.25">
      <c r="A263" s="8"/>
      <c r="B263" s="8"/>
      <c r="C263" s="8"/>
      <c r="D263" s="8"/>
      <c r="E263" s="8"/>
      <c r="F263" s="8"/>
      <c r="G263" s="8"/>
      <c r="H263" s="8"/>
      <c r="I263" s="8"/>
      <c r="J263" s="8"/>
      <c r="K263" s="8"/>
      <c r="L263" s="8"/>
      <c r="M263" s="8"/>
      <c r="N263" s="8"/>
      <c r="O263" s="8"/>
      <c r="P263" s="8"/>
      <c r="Q263" s="8"/>
      <c r="R263" s="8"/>
    </row>
    <row r="264" spans="1:18" ht="20.100000000000001" customHeight="1" x14ac:dyDescent="0.25">
      <c r="A264" s="8"/>
      <c r="B264" s="8"/>
      <c r="C264" s="8"/>
      <c r="D264" s="8"/>
      <c r="E264" s="8"/>
      <c r="F264" s="8"/>
      <c r="G264" s="8"/>
      <c r="H264" s="8"/>
      <c r="I264" s="147" t="s">
        <v>36</v>
      </c>
      <c r="J264" s="147"/>
      <c r="K264" s="159" t="str">
        <f>IF(M264="Nada a excluir","",Z251)</f>
        <v/>
      </c>
      <c r="L264" s="159"/>
      <c r="M264" s="146" t="str" cm="1">
        <f t="array" ref="M264">_xlfn.IFS(AND(OR(M261&gt;M259,M262&lt;M260),(M261-M256)&gt;(M256-M262)),M261,AND(OR(M262&lt;M260,M261&gt;M259),(M256-M262)&gt;(M261-M256)),M262,AND(M261&lt;=M259,M262&gt;=M260),"Nada a excluir")</f>
        <v>Nada a excluir</v>
      </c>
      <c r="N264" s="146"/>
      <c r="O264" s="146"/>
      <c r="P264" s="8"/>
      <c r="Q264" s="8"/>
      <c r="R264" s="8"/>
    </row>
    <row r="265" spans="1:18" ht="20.100000000000001" customHeight="1" x14ac:dyDescent="0.25">
      <c r="A265" s="8"/>
      <c r="B265" s="8"/>
      <c r="C265" s="8"/>
      <c r="D265" s="8"/>
      <c r="E265" s="8"/>
      <c r="F265" s="8"/>
      <c r="G265" s="8"/>
      <c r="H265" s="8"/>
      <c r="I265" s="149" t="s">
        <v>35</v>
      </c>
      <c r="J265" s="149"/>
      <c r="K265" s="149"/>
      <c r="L265" s="149"/>
      <c r="M265" s="152" t="str">
        <f>IF(M264="Nada a excluir","Encerrar","Continuar")</f>
        <v>Encerrar</v>
      </c>
      <c r="N265" s="152"/>
      <c r="O265" s="152"/>
      <c r="P265" s="8"/>
      <c r="Q265" s="8"/>
      <c r="R265" s="8"/>
    </row>
    <row r="266" spans="1:18" ht="20.100000000000001" customHeight="1" x14ac:dyDescent="0.25">
      <c r="A266" s="8"/>
      <c r="B266" s="8"/>
      <c r="C266" s="8"/>
      <c r="D266" s="8"/>
      <c r="E266" s="8"/>
      <c r="F266" s="8"/>
      <c r="G266" s="8"/>
      <c r="H266" s="8"/>
      <c r="I266" s="8"/>
      <c r="J266" s="8"/>
      <c r="K266" s="8"/>
      <c r="L266" s="8"/>
      <c r="M266" s="8"/>
      <c r="N266" s="8"/>
      <c r="O266" s="8"/>
      <c r="P266" s="8"/>
      <c r="Q266" s="8"/>
      <c r="R266" s="8"/>
    </row>
    <row r="267" spans="1:18" ht="20.100000000000001" customHeight="1" x14ac:dyDescent="0.25">
      <c r="A267" s="8"/>
      <c r="B267" s="8"/>
      <c r="C267" s="8"/>
      <c r="D267" s="8"/>
      <c r="E267" s="8"/>
      <c r="F267" s="8"/>
      <c r="G267" s="8"/>
      <c r="H267" s="8"/>
      <c r="I267" s="147" t="s">
        <v>34</v>
      </c>
      <c r="J267" s="147"/>
      <c r="K267" s="147"/>
      <c r="L267" s="147"/>
      <c r="M267" s="154">
        <f>M257</f>
        <v>49.742464225905067</v>
      </c>
      <c r="N267" s="155"/>
      <c r="O267" s="155"/>
      <c r="P267" s="8"/>
      <c r="Q267" s="8"/>
      <c r="R267" s="8"/>
    </row>
    <row r="268" spans="1:18" ht="20.100000000000001" customHeight="1" x14ac:dyDescent="0.25">
      <c r="A268" s="8"/>
      <c r="B268" s="8"/>
      <c r="C268" s="8"/>
      <c r="D268" s="8"/>
      <c r="E268" s="8"/>
      <c r="F268" s="8"/>
      <c r="G268" s="8"/>
      <c r="H268" s="8"/>
      <c r="I268" s="149" t="s">
        <v>21</v>
      </c>
      <c r="J268" s="149"/>
      <c r="K268" s="149"/>
      <c r="L268" s="149"/>
      <c r="M268" s="151">
        <f>M257/M256</f>
        <v>0.10732972233243238</v>
      </c>
      <c r="N268" s="151"/>
      <c r="O268" s="151"/>
      <c r="P268" s="8"/>
      <c r="Q268" s="8"/>
      <c r="R268" s="8"/>
    </row>
    <row r="269" spans="1:18" ht="20.100000000000001" customHeight="1" x14ac:dyDescent="0.25">
      <c r="A269" s="8"/>
      <c r="B269" s="8"/>
      <c r="C269" s="8"/>
      <c r="D269" s="8"/>
      <c r="E269" s="8"/>
      <c r="F269" s="8"/>
      <c r="G269" s="8"/>
      <c r="H269" s="8"/>
      <c r="I269" s="8"/>
      <c r="J269" s="8"/>
      <c r="K269" s="8"/>
      <c r="L269" s="8"/>
      <c r="M269" s="8"/>
      <c r="N269" s="8"/>
      <c r="O269" s="8"/>
      <c r="P269" s="8"/>
      <c r="Q269" s="8"/>
      <c r="R269" s="8"/>
    </row>
    <row r="270" spans="1:18" ht="20.100000000000001" customHeight="1" x14ac:dyDescent="0.25">
      <c r="A270" s="8"/>
      <c r="B270" s="8"/>
      <c r="C270" s="8"/>
      <c r="D270" s="8"/>
      <c r="E270" s="8"/>
      <c r="F270" s="8"/>
      <c r="G270" s="8"/>
      <c r="H270" s="8"/>
      <c r="I270" s="8"/>
      <c r="J270" s="8"/>
      <c r="K270" s="8"/>
      <c r="L270" s="8"/>
      <c r="M270" s="8"/>
      <c r="N270" s="8"/>
      <c r="O270" s="8"/>
      <c r="P270" s="8"/>
      <c r="Q270" s="8"/>
      <c r="R270" s="8"/>
    </row>
    <row r="271" spans="1:18" ht="20.100000000000001" customHeight="1" x14ac:dyDescent="0.25">
      <c r="A271" s="8"/>
      <c r="B271" s="8"/>
      <c r="C271" s="8"/>
      <c r="D271" s="8"/>
      <c r="E271" s="8"/>
      <c r="F271" s="8"/>
      <c r="G271" s="8"/>
      <c r="H271" s="8"/>
      <c r="I271" s="8"/>
      <c r="J271" s="8"/>
      <c r="K271" s="8"/>
      <c r="L271" s="8"/>
      <c r="M271" s="8"/>
      <c r="N271" s="8"/>
      <c r="O271" s="8"/>
      <c r="P271" s="8"/>
      <c r="Q271" s="8"/>
      <c r="R271" s="8"/>
    </row>
    <row r="272" spans="1:18" ht="20.100000000000001" customHeight="1" x14ac:dyDescent="0.25">
      <c r="A272" s="8"/>
      <c r="B272" s="8"/>
      <c r="C272" s="8"/>
      <c r="D272" s="8"/>
      <c r="E272" s="8"/>
      <c r="F272" s="8"/>
      <c r="G272" s="8"/>
      <c r="H272" s="8"/>
      <c r="I272" s="8"/>
      <c r="J272" s="8"/>
      <c r="K272" s="8"/>
      <c r="L272" s="8"/>
      <c r="M272" s="8"/>
      <c r="N272" s="8"/>
      <c r="O272" s="8"/>
      <c r="P272" s="8"/>
      <c r="Q272" s="8"/>
      <c r="R272" s="8"/>
    </row>
    <row r="273" spans="1:27" ht="20.100000000000001" customHeight="1" x14ac:dyDescent="0.25">
      <c r="A273" s="8"/>
      <c r="B273" s="8"/>
      <c r="C273" s="8"/>
      <c r="D273" s="8"/>
      <c r="E273" s="8"/>
      <c r="F273" s="8"/>
      <c r="G273" s="8"/>
      <c r="H273" s="8"/>
      <c r="I273" s="8"/>
      <c r="J273" s="8"/>
      <c r="K273" s="8"/>
      <c r="L273" s="8"/>
      <c r="M273" s="8"/>
      <c r="N273" s="8"/>
      <c r="O273" s="8"/>
      <c r="P273" s="8"/>
      <c r="Q273" s="8"/>
      <c r="R273" s="8"/>
    </row>
    <row r="274" spans="1:27" ht="20.100000000000001" customHeight="1" x14ac:dyDescent="0.25">
      <c r="A274" s="8"/>
      <c r="B274" s="8"/>
      <c r="C274" s="8"/>
      <c r="D274" s="8"/>
      <c r="E274" s="8"/>
      <c r="F274" s="8"/>
      <c r="G274" s="8"/>
      <c r="H274" s="8"/>
      <c r="I274" s="8"/>
      <c r="J274" s="8"/>
      <c r="K274" s="8"/>
      <c r="L274" s="8"/>
      <c r="M274" s="8"/>
      <c r="N274" s="8"/>
      <c r="O274" s="8"/>
      <c r="P274" s="8"/>
      <c r="Q274" s="8"/>
      <c r="R274" s="8"/>
    </row>
    <row r="275" spans="1:27" ht="20.100000000000001" customHeight="1" x14ac:dyDescent="0.25">
      <c r="A275" s="8"/>
      <c r="B275" s="8"/>
      <c r="C275" s="8"/>
      <c r="D275" s="8"/>
      <c r="E275" s="8"/>
      <c r="F275" s="8"/>
      <c r="G275" s="8"/>
      <c r="H275" s="8"/>
      <c r="I275" s="8"/>
      <c r="J275" s="8"/>
      <c r="K275" s="8"/>
      <c r="L275" s="8"/>
      <c r="M275" s="8"/>
      <c r="N275" s="8"/>
      <c r="O275" s="8"/>
      <c r="P275" s="8"/>
      <c r="Q275" s="8"/>
      <c r="R275" s="8"/>
    </row>
    <row r="276" spans="1:27" ht="20.100000000000001" customHeight="1" x14ac:dyDescent="0.25">
      <c r="A276" s="8"/>
      <c r="B276" s="8"/>
      <c r="C276" s="8"/>
      <c r="D276" s="8"/>
      <c r="E276" s="8"/>
      <c r="F276" s="8"/>
      <c r="G276" s="8"/>
      <c r="H276" s="8"/>
      <c r="I276" s="8"/>
      <c r="J276" s="8"/>
      <c r="K276" s="8"/>
      <c r="L276" s="8"/>
      <c r="M276" s="8"/>
      <c r="N276" s="8"/>
      <c r="O276" s="8"/>
      <c r="P276" s="8"/>
      <c r="Q276" s="8"/>
      <c r="R276" s="8"/>
    </row>
    <row r="277" spans="1:27" ht="20.100000000000001" customHeight="1" x14ac:dyDescent="0.25">
      <c r="A277" s="8"/>
      <c r="B277" s="8"/>
      <c r="C277" s="8"/>
      <c r="D277" s="8"/>
      <c r="E277" s="8"/>
      <c r="F277" s="8"/>
      <c r="G277" s="8"/>
      <c r="H277" s="8"/>
      <c r="I277" s="8"/>
      <c r="J277" s="8"/>
      <c r="K277" s="8"/>
      <c r="L277" s="8"/>
      <c r="M277" s="8"/>
      <c r="N277" s="8"/>
      <c r="O277" s="8"/>
      <c r="P277" s="8"/>
      <c r="Q277" s="8"/>
      <c r="R277" s="8"/>
    </row>
    <row r="278" spans="1:27" ht="20.100000000000001" customHeight="1" x14ac:dyDescent="0.25">
      <c r="A278" s="8"/>
      <c r="B278" s="8"/>
      <c r="C278" s="8"/>
      <c r="D278" s="8"/>
      <c r="E278" s="8"/>
      <c r="F278" s="8"/>
      <c r="G278" s="8"/>
      <c r="H278" s="8"/>
      <c r="I278" s="8"/>
      <c r="J278" s="8"/>
      <c r="K278" s="8"/>
      <c r="L278" s="8"/>
      <c r="M278" s="8"/>
      <c r="N278" s="8"/>
      <c r="O278" s="8"/>
      <c r="P278" s="8"/>
      <c r="Q278" s="8"/>
      <c r="R278" s="8"/>
    </row>
    <row r="279" spans="1:27" ht="20.100000000000001" customHeight="1" x14ac:dyDescent="0.25">
      <c r="A279" s="8"/>
      <c r="B279" s="8"/>
      <c r="C279" s="8"/>
      <c r="D279" s="8"/>
      <c r="E279" s="8"/>
      <c r="F279" s="8"/>
      <c r="G279" s="8"/>
      <c r="H279" s="8"/>
      <c r="I279" s="8"/>
      <c r="J279" s="8"/>
      <c r="K279" s="8"/>
      <c r="L279" s="8"/>
      <c r="M279" s="8"/>
      <c r="N279" s="8"/>
      <c r="O279" s="8"/>
      <c r="P279" s="8"/>
      <c r="Q279" s="8"/>
      <c r="R279" s="8"/>
    </row>
    <row r="280" spans="1:27" ht="20.100000000000001" customHeight="1" x14ac:dyDescent="0.25">
      <c r="A280" s="8"/>
      <c r="B280" s="8"/>
      <c r="C280" s="8"/>
      <c r="D280" s="8"/>
      <c r="E280" s="8"/>
      <c r="F280" s="8"/>
      <c r="G280" s="8"/>
      <c r="H280" s="8"/>
      <c r="I280" s="8"/>
      <c r="J280" s="8"/>
      <c r="K280" s="8"/>
      <c r="L280" s="8"/>
      <c r="M280" s="8"/>
      <c r="N280" s="8"/>
      <c r="O280" s="8"/>
      <c r="P280" s="8"/>
      <c r="Q280" s="8"/>
      <c r="R280" s="8"/>
    </row>
    <row r="281" spans="1:27" ht="20.100000000000001" customHeight="1" x14ac:dyDescent="0.25">
      <c r="A281" s="8"/>
      <c r="B281" s="8"/>
      <c r="C281" s="8"/>
      <c r="D281" s="8"/>
      <c r="E281" s="8"/>
      <c r="F281" s="8"/>
      <c r="G281" s="8"/>
      <c r="H281" s="8"/>
      <c r="I281" s="8"/>
      <c r="J281" s="8"/>
      <c r="K281" s="8"/>
      <c r="L281" s="8"/>
      <c r="M281" s="8"/>
      <c r="N281" s="8"/>
      <c r="O281" s="8"/>
      <c r="P281" s="8"/>
      <c r="Q281" s="8"/>
      <c r="R281" s="8"/>
    </row>
    <row r="282" spans="1:27" ht="20.100000000000001" customHeight="1" x14ac:dyDescent="0.25">
      <c r="A282" s="8"/>
      <c r="B282" s="8"/>
      <c r="C282" s="8"/>
      <c r="D282" s="8"/>
      <c r="E282" s="8"/>
      <c r="F282" s="8"/>
      <c r="G282" s="8"/>
      <c r="H282" s="8"/>
      <c r="I282" s="8"/>
      <c r="J282" s="8"/>
      <c r="K282" s="8"/>
      <c r="L282" s="8"/>
      <c r="M282" s="8"/>
      <c r="N282" s="8"/>
      <c r="O282" s="8"/>
      <c r="P282" s="8"/>
      <c r="Q282" s="8"/>
      <c r="R282" s="8"/>
    </row>
    <row r="283" spans="1:27" ht="20.100000000000001" customHeight="1" x14ac:dyDescent="0.25">
      <c r="A283" s="8"/>
      <c r="B283" s="8"/>
      <c r="C283" s="8"/>
      <c r="D283" s="8"/>
      <c r="E283" s="8"/>
      <c r="F283" s="8"/>
      <c r="G283" s="8"/>
      <c r="H283" s="8"/>
      <c r="I283" s="8"/>
      <c r="J283" s="8"/>
      <c r="K283" s="8"/>
      <c r="L283" s="8"/>
      <c r="M283" s="8"/>
      <c r="N283" s="8"/>
      <c r="O283" s="8"/>
      <c r="P283" s="8"/>
      <c r="Q283" s="8"/>
      <c r="R283" s="8"/>
    </row>
    <row r="284" spans="1:27" ht="20.100000000000001" customHeight="1" x14ac:dyDescent="0.25">
      <c r="A284" s="8"/>
      <c r="B284" s="8"/>
      <c r="C284" s="8"/>
      <c r="D284" s="8"/>
      <c r="E284" s="8"/>
      <c r="F284" s="8"/>
      <c r="G284" s="8"/>
      <c r="H284" s="8"/>
      <c r="I284" s="8"/>
      <c r="J284" s="8"/>
      <c r="K284" s="8"/>
      <c r="L284" s="8"/>
      <c r="M284" s="8"/>
      <c r="N284" s="8"/>
      <c r="O284" s="8"/>
      <c r="P284" s="8"/>
      <c r="Q284" s="8"/>
      <c r="R284" s="8"/>
    </row>
    <row r="285" spans="1:27" ht="20.100000000000001" customHeight="1" x14ac:dyDescent="0.25">
      <c r="A285" s="156" t="s">
        <v>40</v>
      </c>
      <c r="B285" s="156"/>
      <c r="C285" s="156"/>
      <c r="D285" s="156"/>
      <c r="E285" s="156" t="s">
        <v>22</v>
      </c>
      <c r="F285" s="156"/>
      <c r="G285" s="156"/>
      <c r="H285" s="156" t="s">
        <v>23</v>
      </c>
      <c r="I285" s="156"/>
      <c r="J285" s="156"/>
      <c r="K285" s="156" t="s">
        <v>21</v>
      </c>
      <c r="L285" s="156"/>
      <c r="M285" s="156"/>
      <c r="N285" s="138"/>
      <c r="O285" s="138"/>
      <c r="P285" s="138"/>
      <c r="Q285" s="138"/>
      <c r="R285" s="138"/>
    </row>
    <row r="286" spans="1:27" ht="20.100000000000001" customHeight="1" x14ac:dyDescent="0.25">
      <c r="A286" s="153" t="s">
        <v>41</v>
      </c>
      <c r="B286" s="153"/>
      <c r="C286" s="153"/>
      <c r="D286" s="153"/>
      <c r="E286" s="154">
        <f>M184</f>
        <v>463.45469963891009</v>
      </c>
      <c r="F286" s="154"/>
      <c r="G286" s="154"/>
      <c r="H286" s="154">
        <f>M193</f>
        <v>49.742464225905067</v>
      </c>
      <c r="I286" s="154"/>
      <c r="J286" s="154"/>
      <c r="K286" s="151">
        <f>M194</f>
        <v>0.10732972233243238</v>
      </c>
      <c r="L286" s="151"/>
      <c r="M286" s="151"/>
      <c r="N286" s="8"/>
      <c r="O286" s="8"/>
      <c r="P286" s="8"/>
      <c r="Q286" s="8"/>
      <c r="R286" s="8"/>
      <c r="X286" s="372">
        <f>K286</f>
        <v>0.10732972233243238</v>
      </c>
      <c r="Y286" s="357" t="str">
        <f>A286</f>
        <v>Intervalo em torno da média</v>
      </c>
      <c r="Z286" s="368">
        <f>E286</f>
        <v>463.45469963891009</v>
      </c>
      <c r="AA286" s="368">
        <f>H286</f>
        <v>49.742464225905067</v>
      </c>
    </row>
    <row r="287" spans="1:27" ht="20.100000000000001" customHeight="1" x14ac:dyDescent="0.25">
      <c r="A287" s="153" t="s">
        <v>42</v>
      </c>
      <c r="B287" s="153"/>
      <c r="C287" s="153"/>
      <c r="D287" s="153"/>
      <c r="E287" s="154">
        <f>M218</f>
        <v>463.45469963891009</v>
      </c>
      <c r="F287" s="154"/>
      <c r="G287" s="154"/>
      <c r="H287" s="154">
        <f>M219</f>
        <v>49.742464225905067</v>
      </c>
      <c r="I287" s="154"/>
      <c r="J287" s="154"/>
      <c r="K287" s="151">
        <f>M230</f>
        <v>0.10732972233243238</v>
      </c>
      <c r="L287" s="151"/>
      <c r="M287" s="151"/>
      <c r="N287" s="8"/>
      <c r="O287" s="8"/>
      <c r="P287" s="8"/>
      <c r="Q287" s="8"/>
      <c r="R287" s="8"/>
      <c r="X287" s="372">
        <f>K287</f>
        <v>0.10732972233243238</v>
      </c>
      <c r="Y287" s="357" t="str">
        <f>A287</f>
        <v>Critério de Chauvenet</v>
      </c>
      <c r="Z287" s="368">
        <f>E287</f>
        <v>463.45469963891009</v>
      </c>
      <c r="AA287" s="368">
        <f>H287</f>
        <v>49.742464225905067</v>
      </c>
    </row>
    <row r="288" spans="1:27" ht="20.100000000000001" customHeight="1" x14ac:dyDescent="0.25">
      <c r="A288" s="153" t="s">
        <v>43</v>
      </c>
      <c r="B288" s="153"/>
      <c r="C288" s="153"/>
      <c r="D288" s="153"/>
      <c r="E288" s="154">
        <f>M256</f>
        <v>463.45469963891009</v>
      </c>
      <c r="F288" s="154"/>
      <c r="G288" s="154"/>
      <c r="H288" s="154">
        <f>M267</f>
        <v>49.742464225905067</v>
      </c>
      <c r="I288" s="154"/>
      <c r="J288" s="154"/>
      <c r="K288" s="151">
        <f>M268</f>
        <v>0.10732972233243238</v>
      </c>
      <c r="L288" s="151"/>
      <c r="M288" s="151"/>
      <c r="N288" s="8"/>
      <c r="O288" s="8"/>
      <c r="P288" s="8"/>
      <c r="Q288" s="8"/>
      <c r="R288" s="8"/>
      <c r="X288" s="372">
        <f>K288</f>
        <v>0.10732972233243238</v>
      </c>
      <c r="Y288" s="357" t="str">
        <f>A288</f>
        <v>Critério de Arley</v>
      </c>
      <c r="Z288" s="368">
        <f>E288</f>
        <v>463.45469963891009</v>
      </c>
      <c r="AA288" s="368">
        <f>H288</f>
        <v>49.742464225905067</v>
      </c>
    </row>
    <row r="289" spans="1:18" ht="20.100000000000001" customHeight="1" x14ac:dyDescent="0.25">
      <c r="A289" s="8"/>
      <c r="B289" s="8"/>
      <c r="C289" s="8"/>
      <c r="D289" s="8"/>
      <c r="E289" s="8"/>
      <c r="F289" s="8"/>
      <c r="G289" s="8"/>
      <c r="H289" s="8"/>
      <c r="I289" s="8"/>
      <c r="J289" s="8"/>
      <c r="K289" s="8"/>
      <c r="L289" s="8"/>
      <c r="M289" s="8"/>
      <c r="N289" s="8"/>
      <c r="O289" s="8"/>
      <c r="P289" s="8"/>
      <c r="Q289" s="8"/>
      <c r="R289" s="8"/>
    </row>
    <row r="290" spans="1:18" ht="20.100000000000001" customHeight="1" x14ac:dyDescent="0.25">
      <c r="A290" s="147" t="s">
        <v>44</v>
      </c>
      <c r="B290" s="147"/>
      <c r="C290" s="147"/>
      <c r="D290" s="147"/>
      <c r="E290" s="147"/>
      <c r="F290" s="147"/>
      <c r="G290" s="190">
        <f>MIN(K286:R288)</f>
        <v>0.10732972233243238</v>
      </c>
      <c r="H290" s="190"/>
      <c r="I290" s="190"/>
      <c r="J290" s="190"/>
      <c r="K290" s="190"/>
      <c r="L290" s="190"/>
      <c r="M290" s="8"/>
      <c r="N290" s="8"/>
      <c r="O290" s="8"/>
      <c r="P290" s="8"/>
      <c r="Q290" s="8"/>
      <c r="R290" s="8"/>
    </row>
    <row r="291" spans="1:18" ht="20.100000000000001" customHeight="1" x14ac:dyDescent="0.25">
      <c r="A291" s="149" t="s">
        <v>45</v>
      </c>
      <c r="B291" s="149"/>
      <c r="C291" s="149"/>
      <c r="D291" s="149"/>
      <c r="E291" s="149"/>
      <c r="F291" s="149"/>
      <c r="G291" s="152" t="str">
        <f>VLOOKUP(G290,X286:Z288,2,0)</f>
        <v>Intervalo em torno da média</v>
      </c>
      <c r="H291" s="152"/>
      <c r="I291" s="152"/>
      <c r="J291" s="152"/>
      <c r="K291" s="152"/>
      <c r="L291" s="152"/>
      <c r="M291" s="8"/>
      <c r="N291" s="8"/>
      <c r="O291" s="8"/>
      <c r="P291" s="8"/>
      <c r="Q291" s="8"/>
      <c r="R291" s="8"/>
    </row>
    <row r="292" spans="1:18" ht="20.100000000000001" customHeight="1" x14ac:dyDescent="0.25">
      <c r="A292" s="149" t="s">
        <v>46</v>
      </c>
      <c r="B292" s="149"/>
      <c r="C292" s="149"/>
      <c r="D292" s="149"/>
      <c r="E292" s="149"/>
      <c r="F292" s="149"/>
      <c r="G292" s="150">
        <f>VLOOKUP(G290,X286:Z288,3,0)</f>
        <v>463.45469963891009</v>
      </c>
      <c r="H292" s="150"/>
      <c r="I292" s="150"/>
      <c r="J292" s="150"/>
      <c r="K292" s="150"/>
      <c r="L292" s="150"/>
      <c r="M292" s="8"/>
      <c r="N292" s="8"/>
      <c r="O292" s="8"/>
      <c r="P292" s="8"/>
      <c r="Q292" s="8"/>
      <c r="R292" s="8"/>
    </row>
    <row r="293" spans="1:18" ht="20.100000000000001" customHeight="1" x14ac:dyDescent="0.25">
      <c r="A293" s="149" t="s">
        <v>50</v>
      </c>
      <c r="B293" s="149"/>
      <c r="C293" s="149"/>
      <c r="D293" s="149"/>
      <c r="E293" s="149"/>
      <c r="F293" s="149"/>
      <c r="G293" s="150">
        <f>VLOOKUP(G290,X286:AA288,4,0)</f>
        <v>49.742464225905067</v>
      </c>
      <c r="H293" s="150"/>
      <c r="I293" s="150"/>
      <c r="J293" s="150"/>
      <c r="K293" s="150"/>
      <c r="L293" s="150"/>
      <c r="M293" s="8"/>
      <c r="N293" s="8"/>
      <c r="O293" s="8"/>
      <c r="P293" s="8"/>
      <c r="Q293" s="8"/>
      <c r="R293" s="8"/>
    </row>
    <row r="294" spans="1:18" ht="20.100000000000001" customHeight="1" x14ac:dyDescent="0.25">
      <c r="A294" s="8"/>
      <c r="B294" s="8"/>
      <c r="C294" s="8"/>
      <c r="D294" s="8"/>
      <c r="E294" s="8"/>
      <c r="F294" s="8"/>
      <c r="G294" s="8"/>
      <c r="H294" s="8"/>
      <c r="I294" s="8"/>
      <c r="J294" s="8"/>
      <c r="K294" s="8"/>
      <c r="L294" s="8"/>
      <c r="M294" s="8"/>
      <c r="N294" s="8"/>
      <c r="O294" s="8"/>
      <c r="P294" s="8"/>
      <c r="Q294" s="8"/>
      <c r="R294" s="8"/>
    </row>
    <row r="295" spans="1:18" ht="20.100000000000001" customHeight="1" x14ac:dyDescent="0.25">
      <c r="A295" s="8"/>
      <c r="B295" s="8"/>
      <c r="C295" s="8"/>
      <c r="D295" s="8"/>
      <c r="E295" s="8"/>
      <c r="F295" s="8"/>
      <c r="G295" s="8"/>
      <c r="H295" s="8"/>
      <c r="I295" s="8"/>
      <c r="J295" s="8"/>
      <c r="K295" s="8"/>
      <c r="L295" s="8"/>
      <c r="M295" s="8"/>
      <c r="N295" s="8"/>
      <c r="O295" s="8"/>
      <c r="P295" s="8"/>
      <c r="Q295" s="8"/>
      <c r="R295" s="8"/>
    </row>
    <row r="296" spans="1:18" ht="20.100000000000001" customHeight="1" x14ac:dyDescent="0.25">
      <c r="A296" s="169" t="s">
        <v>199</v>
      </c>
      <c r="B296" s="169"/>
      <c r="C296" s="169"/>
      <c r="D296" s="169"/>
      <c r="E296" s="169"/>
      <c r="F296" s="169"/>
      <c r="G296" s="169"/>
      <c r="H296" s="169"/>
      <c r="I296" s="169"/>
      <c r="J296" s="169"/>
      <c r="K296" s="169"/>
      <c r="L296" s="169"/>
      <c r="M296" s="169"/>
      <c r="N296" s="169"/>
      <c r="O296" s="169"/>
      <c r="P296" s="169"/>
      <c r="Q296" s="169"/>
      <c r="R296" s="169"/>
    </row>
    <row r="297" spans="1:18" ht="20.100000000000001" customHeight="1" x14ac:dyDescent="0.25">
      <c r="A297" s="8"/>
      <c r="B297" s="8"/>
      <c r="C297" s="8"/>
      <c r="D297" s="8"/>
      <c r="E297" s="8"/>
      <c r="F297" s="8"/>
      <c r="G297" s="8"/>
      <c r="H297" s="8"/>
      <c r="I297" s="8"/>
      <c r="J297" s="8"/>
      <c r="K297" s="8"/>
      <c r="L297" s="8"/>
      <c r="M297" s="8"/>
      <c r="N297" s="8"/>
      <c r="O297" s="8"/>
      <c r="P297" s="8"/>
      <c r="Q297" s="8"/>
      <c r="R297" s="8"/>
    </row>
    <row r="298" spans="1:18" ht="20.100000000000001" customHeight="1" x14ac:dyDescent="0.25">
      <c r="A298" s="147" t="s">
        <v>22</v>
      </c>
      <c r="B298" s="147"/>
      <c r="C298" s="147"/>
      <c r="D298" s="147"/>
      <c r="E298" s="154">
        <f>G292</f>
        <v>463.45469963891009</v>
      </c>
      <c r="F298" s="155"/>
      <c r="G298" s="155"/>
      <c r="H298" s="155"/>
      <c r="I298" s="8"/>
      <c r="J298" s="54">
        <f>M182</f>
        <v>3</v>
      </c>
      <c r="K298" s="54">
        <f>N215</f>
        <v>3</v>
      </c>
      <c r="L298" s="54">
        <f>N251</f>
        <v>3</v>
      </c>
      <c r="M298" s="41"/>
      <c r="N298" s="41"/>
      <c r="O298" s="8"/>
      <c r="P298" s="8"/>
      <c r="Q298" s="8"/>
      <c r="R298" s="8"/>
    </row>
    <row r="299" spans="1:18" ht="20.100000000000001" customHeight="1" x14ac:dyDescent="0.25">
      <c r="A299" s="149" t="s">
        <v>23</v>
      </c>
      <c r="B299" s="149"/>
      <c r="C299" s="149"/>
      <c r="D299" s="149"/>
      <c r="E299" s="160">
        <f>G293</f>
        <v>49.742464225905067</v>
      </c>
      <c r="F299" s="152"/>
      <c r="G299" s="152"/>
      <c r="H299" s="152"/>
      <c r="I299" s="8"/>
      <c r="J299" s="41"/>
      <c r="K299" s="41"/>
      <c r="L299" s="41"/>
      <c r="M299" s="41"/>
      <c r="N299" s="41"/>
      <c r="O299" s="8"/>
      <c r="P299" s="8"/>
      <c r="Q299" s="8"/>
      <c r="R299" s="8"/>
    </row>
    <row r="300" spans="1:18" ht="20.100000000000001" customHeight="1" x14ac:dyDescent="0.25">
      <c r="A300" s="149" t="s">
        <v>69</v>
      </c>
      <c r="B300" s="149"/>
      <c r="C300" s="149"/>
      <c r="D300" s="149"/>
      <c r="E300" s="172">
        <f>MIN(J298:L298)</f>
        <v>3</v>
      </c>
      <c r="F300" s="172"/>
      <c r="G300" s="172"/>
      <c r="H300" s="172"/>
      <c r="I300" s="8"/>
      <c r="J300" s="8"/>
      <c r="K300" s="8"/>
      <c r="L300" s="8"/>
      <c r="M300" s="8"/>
      <c r="N300" s="8"/>
      <c r="O300" s="8"/>
      <c r="P300" s="8"/>
      <c r="Q300" s="8"/>
      <c r="R300" s="8"/>
    </row>
    <row r="301" spans="1:18" ht="20.100000000000001" customHeight="1" x14ac:dyDescent="0.25">
      <c r="A301" s="149" t="s">
        <v>49</v>
      </c>
      <c r="B301" s="149"/>
      <c r="C301" s="149"/>
      <c r="D301" s="149"/>
      <c r="E301" s="178">
        <v>0.8</v>
      </c>
      <c r="F301" s="178"/>
      <c r="G301" s="178"/>
      <c r="H301" s="178"/>
      <c r="I301" s="8"/>
      <c r="J301" s="8"/>
      <c r="K301" s="8"/>
      <c r="L301" s="8"/>
      <c r="M301" s="8"/>
      <c r="N301" s="8"/>
      <c r="O301" s="8"/>
      <c r="P301" s="8"/>
      <c r="Q301" s="8"/>
      <c r="R301" s="8"/>
    </row>
    <row r="302" spans="1:18" ht="20.100000000000001" customHeight="1" x14ac:dyDescent="0.25">
      <c r="A302" s="149" t="s">
        <v>228</v>
      </c>
      <c r="B302" s="149"/>
      <c r="C302" s="149"/>
      <c r="D302" s="149"/>
      <c r="E302" s="177">
        <f>_xlfn.T.INV.2T(1-E301,E300-1)</f>
        <v>1.8856180831641269</v>
      </c>
      <c r="F302" s="177"/>
      <c r="G302" s="177"/>
      <c r="H302" s="177"/>
      <c r="I302" s="8"/>
      <c r="J302" s="8"/>
      <c r="K302" s="8"/>
      <c r="L302" s="8"/>
      <c r="M302" s="8"/>
      <c r="N302" s="8"/>
      <c r="O302" s="8"/>
      <c r="P302" s="8"/>
      <c r="Q302" s="8"/>
      <c r="R302" s="8"/>
    </row>
    <row r="303" spans="1:18" ht="20.100000000000001" customHeight="1" x14ac:dyDescent="0.25">
      <c r="A303" s="8"/>
      <c r="B303" s="8"/>
      <c r="C303" s="8"/>
      <c r="D303" s="8"/>
      <c r="E303" s="55"/>
      <c r="F303" s="55"/>
      <c r="G303" s="55"/>
      <c r="H303" s="55"/>
      <c r="I303" s="8"/>
      <c r="J303" s="8"/>
      <c r="K303" s="8"/>
      <c r="L303" s="8"/>
      <c r="M303" s="8"/>
      <c r="N303" s="8"/>
      <c r="O303" s="8"/>
      <c r="P303" s="8"/>
      <c r="Q303" s="8"/>
      <c r="R303" s="8"/>
    </row>
    <row r="304" spans="1:18" ht="20.100000000000001" customHeight="1" x14ac:dyDescent="0.25">
      <c r="A304" s="158" t="s">
        <v>68</v>
      </c>
      <c r="B304" s="158"/>
      <c r="C304" s="158"/>
      <c r="D304" s="158"/>
      <c r="E304" s="158"/>
      <c r="F304" s="158"/>
      <c r="G304" s="158"/>
      <c r="H304" s="158"/>
      <c r="I304" s="158"/>
      <c r="J304" s="158"/>
      <c r="K304" s="158"/>
      <c r="L304" s="158"/>
      <c r="M304" s="158"/>
      <c r="N304" s="158"/>
      <c r="O304" s="158"/>
      <c r="P304" s="158"/>
      <c r="Q304" s="158"/>
      <c r="R304" s="158"/>
    </row>
    <row r="305" spans="1:18" ht="20.100000000000001" customHeight="1" x14ac:dyDescent="0.25">
      <c r="A305" s="158"/>
      <c r="B305" s="158"/>
      <c r="C305" s="158"/>
      <c r="D305" s="158"/>
      <c r="E305" s="158"/>
      <c r="F305" s="158"/>
      <c r="G305" s="158"/>
      <c r="H305" s="158"/>
      <c r="I305" s="158"/>
      <c r="J305" s="158"/>
      <c r="K305" s="158"/>
      <c r="L305" s="158"/>
      <c r="M305" s="158"/>
      <c r="N305" s="158"/>
      <c r="O305" s="158"/>
      <c r="P305" s="158"/>
      <c r="Q305" s="158"/>
      <c r="R305" s="158"/>
    </row>
    <row r="306" spans="1:18" ht="20.100000000000001" customHeight="1" x14ac:dyDescent="0.25">
      <c r="A306" s="8"/>
      <c r="B306" s="8"/>
      <c r="C306" s="8"/>
      <c r="D306" s="8"/>
      <c r="E306" s="55"/>
      <c r="F306" s="55"/>
      <c r="G306" s="55"/>
      <c r="H306" s="55"/>
      <c r="I306" s="8"/>
      <c r="J306" s="8"/>
      <c r="K306" s="8"/>
      <c r="L306" s="8"/>
      <c r="M306" s="8"/>
      <c r="N306" s="8"/>
      <c r="O306" s="8"/>
      <c r="P306" s="8"/>
      <c r="Q306" s="8"/>
      <c r="R306" s="8"/>
    </row>
    <row r="307" spans="1:18" ht="20.100000000000001" customHeight="1" x14ac:dyDescent="0.25">
      <c r="A307" s="8"/>
      <c r="B307" s="8"/>
      <c r="C307" s="8"/>
      <c r="D307" s="8"/>
      <c r="E307" s="55"/>
      <c r="F307" s="55"/>
      <c r="G307" s="55"/>
      <c r="H307" s="55"/>
      <c r="I307" s="8"/>
      <c r="J307" s="8"/>
      <c r="K307" s="8"/>
      <c r="L307" s="8"/>
      <c r="M307" s="8"/>
      <c r="N307" s="8"/>
      <c r="O307" s="8"/>
      <c r="P307" s="8"/>
      <c r="Q307" s="8"/>
      <c r="R307" s="8"/>
    </row>
    <row r="308" spans="1:18" ht="20.100000000000001" customHeight="1" x14ac:dyDescent="0.25">
      <c r="A308" s="169" t="s">
        <v>200</v>
      </c>
      <c r="B308" s="169"/>
      <c r="C308" s="169"/>
      <c r="D308" s="169"/>
      <c r="E308" s="169"/>
      <c r="F308" s="169"/>
      <c r="G308" s="169"/>
      <c r="H308" s="169"/>
      <c r="I308" s="169"/>
      <c r="J308" s="169"/>
      <c r="K308" s="169"/>
      <c r="L308" s="169"/>
      <c r="M308" s="169"/>
      <c r="N308" s="169"/>
      <c r="O308" s="169"/>
      <c r="P308" s="169"/>
      <c r="Q308" s="169"/>
      <c r="R308" s="169"/>
    </row>
    <row r="309" spans="1:18" ht="20.100000000000001" customHeight="1" x14ac:dyDescent="0.25">
      <c r="A309" s="8"/>
      <c r="B309" s="8"/>
      <c r="C309" s="8"/>
      <c r="D309" s="8"/>
      <c r="E309" s="8"/>
      <c r="F309" s="8"/>
      <c r="G309" s="8"/>
      <c r="H309" s="8"/>
      <c r="I309" s="8"/>
      <c r="J309" s="8"/>
      <c r="K309" s="8"/>
      <c r="L309" s="8"/>
      <c r="M309" s="8"/>
      <c r="N309" s="8"/>
      <c r="O309" s="8"/>
      <c r="P309" s="8"/>
      <c r="Q309" s="8"/>
      <c r="R309" s="8"/>
    </row>
    <row r="310" spans="1:18" ht="20.100000000000001" customHeight="1" x14ac:dyDescent="0.25">
      <c r="A310" s="147" t="s">
        <v>30</v>
      </c>
      <c r="B310" s="147"/>
      <c r="C310" s="147"/>
      <c r="D310" s="147"/>
      <c r="E310" s="154">
        <f>E298-(_xlfn.CONFIDENCE.T(1-E301,E299,E300))</f>
        <v>409.30196368241513</v>
      </c>
      <c r="F310" s="155"/>
      <c r="G310" s="155"/>
      <c r="H310" s="155"/>
      <c r="I310" s="8"/>
      <c r="J310" s="8"/>
      <c r="K310" s="8"/>
      <c r="L310" s="8"/>
      <c r="M310" s="8"/>
      <c r="N310" s="8"/>
      <c r="O310" s="8"/>
      <c r="P310" s="8"/>
      <c r="Q310" s="8"/>
      <c r="R310" s="8"/>
    </row>
    <row r="311" spans="1:18" ht="20.100000000000001" customHeight="1" x14ac:dyDescent="0.25">
      <c r="A311" s="147" t="s">
        <v>31</v>
      </c>
      <c r="B311" s="147"/>
      <c r="C311" s="147"/>
      <c r="D311" s="147"/>
      <c r="E311" s="154">
        <f>E298+(_xlfn.CONFIDENCE.T(1-E301,E299,E300))</f>
        <v>517.60743559540504</v>
      </c>
      <c r="F311" s="155"/>
      <c r="G311" s="155"/>
      <c r="H311" s="155"/>
      <c r="I311" s="8"/>
      <c r="J311" s="8"/>
      <c r="K311" s="8"/>
      <c r="L311" s="8"/>
      <c r="M311" s="8"/>
      <c r="N311" s="8"/>
      <c r="O311" s="8"/>
      <c r="P311" s="8"/>
      <c r="Q311" s="8"/>
      <c r="R311" s="8"/>
    </row>
    <row r="312" spans="1:18" ht="20.100000000000001" customHeight="1" x14ac:dyDescent="0.25">
      <c r="A312" s="8"/>
      <c r="B312" s="8"/>
      <c r="C312" s="8"/>
      <c r="D312" s="8"/>
      <c r="E312" s="8"/>
      <c r="F312" s="8"/>
      <c r="G312" s="8"/>
      <c r="H312" s="8"/>
      <c r="I312" s="8"/>
      <c r="J312" s="8"/>
      <c r="K312" s="8"/>
      <c r="L312" s="8"/>
      <c r="M312" s="8"/>
      <c r="N312" s="8"/>
      <c r="O312" s="8"/>
      <c r="P312" s="8"/>
      <c r="Q312" s="8"/>
      <c r="R312" s="8"/>
    </row>
    <row r="313" spans="1:18" ht="20.100000000000001" customHeight="1" x14ac:dyDescent="0.25">
      <c r="A313" s="147" t="s">
        <v>51</v>
      </c>
      <c r="B313" s="147"/>
      <c r="C313" s="147"/>
      <c r="D313" s="147"/>
      <c r="E313" s="154">
        <f>E311-E310</f>
        <v>108.3054719129899</v>
      </c>
      <c r="F313" s="155"/>
      <c r="G313" s="155"/>
      <c r="H313" s="155"/>
      <c r="I313" s="8"/>
      <c r="J313" s="8"/>
      <c r="K313" s="8"/>
      <c r="L313" s="8"/>
      <c r="M313" s="8"/>
      <c r="N313" s="8"/>
      <c r="O313" s="56"/>
      <c r="P313" s="56"/>
      <c r="Q313" s="56"/>
      <c r="R313" s="56"/>
    </row>
    <row r="314" spans="1:18" ht="20.100000000000001" customHeight="1" x14ac:dyDescent="0.25">
      <c r="A314" s="147" t="s">
        <v>22</v>
      </c>
      <c r="B314" s="147"/>
      <c r="C314" s="147"/>
      <c r="D314" s="147"/>
      <c r="E314" s="154">
        <f>E298</f>
        <v>463.45469963891009</v>
      </c>
      <c r="F314" s="155"/>
      <c r="G314" s="155"/>
      <c r="H314" s="155"/>
      <c r="I314" s="8"/>
      <c r="J314" s="8"/>
      <c r="K314" s="8"/>
      <c r="L314" s="8"/>
      <c r="M314" s="8"/>
      <c r="N314" s="8"/>
      <c r="O314" s="56"/>
      <c r="P314" s="56"/>
      <c r="Q314" s="56"/>
      <c r="R314" s="56"/>
    </row>
    <row r="315" spans="1:18" ht="20.100000000000001" customHeight="1" x14ac:dyDescent="0.25">
      <c r="A315" s="147" t="s">
        <v>211</v>
      </c>
      <c r="B315" s="147"/>
      <c r="C315" s="147"/>
      <c r="D315" s="147"/>
      <c r="E315" s="179">
        <f>E313/E314</f>
        <v>0.23369160351027529</v>
      </c>
      <c r="F315" s="179"/>
      <c r="G315" s="179"/>
      <c r="H315" s="179"/>
      <c r="I315" s="8"/>
      <c r="J315" s="8"/>
      <c r="K315" s="8"/>
      <c r="L315" s="8"/>
      <c r="M315" s="8"/>
      <c r="N315" s="8"/>
      <c r="O315" s="56"/>
      <c r="P315" s="56"/>
      <c r="Q315" s="56"/>
      <c r="R315" s="56"/>
    </row>
    <row r="316" spans="1:18" ht="20.100000000000001" customHeight="1" x14ac:dyDescent="0.25">
      <c r="A316" s="8"/>
      <c r="B316" s="8"/>
      <c r="C316" s="8"/>
      <c r="D316" s="8"/>
      <c r="E316" s="8"/>
      <c r="F316" s="8"/>
      <c r="G316" s="8"/>
      <c r="H316" s="8"/>
      <c r="I316" s="8"/>
      <c r="J316" s="8"/>
      <c r="K316" s="8"/>
      <c r="L316" s="8"/>
      <c r="M316" s="8"/>
      <c r="N316" s="8"/>
      <c r="O316" s="56"/>
      <c r="P316" s="56"/>
      <c r="Q316" s="56"/>
      <c r="R316" s="56"/>
    </row>
    <row r="317" spans="1:18" ht="20.100000000000001" customHeight="1" x14ac:dyDescent="0.25">
      <c r="A317" s="8"/>
      <c r="B317" s="8"/>
      <c r="C317" s="8"/>
      <c r="D317" s="8"/>
      <c r="E317" s="8"/>
      <c r="F317" s="8"/>
      <c r="G317" s="8"/>
      <c r="H317" s="8"/>
      <c r="I317" s="8"/>
      <c r="J317" s="8"/>
      <c r="K317" s="8"/>
      <c r="L317" s="8"/>
      <c r="M317" s="8"/>
      <c r="N317" s="8"/>
      <c r="O317" s="8"/>
      <c r="P317" s="8"/>
      <c r="Q317" s="8"/>
      <c r="R317" s="8"/>
    </row>
    <row r="318" spans="1:18" ht="20.100000000000001" customHeight="1" x14ac:dyDescent="0.25">
      <c r="A318" s="169" t="s">
        <v>202</v>
      </c>
      <c r="B318" s="169"/>
      <c r="C318" s="169"/>
      <c r="D318" s="169"/>
      <c r="E318" s="169"/>
      <c r="F318" s="169"/>
      <c r="G318" s="169"/>
      <c r="H318" s="169"/>
      <c r="I318" s="169"/>
      <c r="J318" s="169"/>
      <c r="K318" s="169"/>
      <c r="L318" s="169"/>
      <c r="M318" s="169"/>
      <c r="N318" s="169"/>
      <c r="O318" s="169"/>
      <c r="P318" s="169"/>
      <c r="Q318" s="169"/>
      <c r="R318" s="169"/>
    </row>
    <row r="319" spans="1:18" ht="20.100000000000001" customHeight="1" x14ac:dyDescent="0.25">
      <c r="A319" s="8"/>
      <c r="B319" s="8"/>
      <c r="C319" s="8"/>
      <c r="D319" s="8"/>
      <c r="E319" s="8"/>
      <c r="F319" s="8"/>
      <c r="G319" s="8"/>
      <c r="H319" s="8"/>
      <c r="I319" s="8"/>
      <c r="J319" s="8"/>
      <c r="K319" s="8"/>
      <c r="L319" s="8"/>
      <c r="M319" s="8"/>
      <c r="N319" s="8"/>
      <c r="O319" s="8"/>
      <c r="P319" s="8"/>
      <c r="Q319" s="8"/>
      <c r="R319" s="8"/>
    </row>
    <row r="320" spans="1:18" ht="20.100000000000001" customHeight="1" x14ac:dyDescent="0.25">
      <c r="A320" s="173" t="s">
        <v>203</v>
      </c>
      <c r="B320" s="173"/>
      <c r="C320" s="173"/>
      <c r="D320" s="173"/>
      <c r="E320" s="174" t="s">
        <v>49</v>
      </c>
      <c r="F320" s="173"/>
      <c r="G320" s="173"/>
      <c r="H320" s="173"/>
      <c r="I320" s="174" t="s">
        <v>204</v>
      </c>
      <c r="J320" s="173"/>
      <c r="K320" s="173"/>
      <c r="L320" s="173"/>
      <c r="M320" s="174" t="s">
        <v>205</v>
      </c>
      <c r="N320" s="173"/>
      <c r="O320" s="173"/>
      <c r="P320" s="173"/>
      <c r="Q320" s="8"/>
      <c r="R320" s="8"/>
    </row>
    <row r="321" spans="1:27" ht="20.100000000000001" customHeight="1" x14ac:dyDescent="0.25">
      <c r="A321" s="147" t="s">
        <v>206</v>
      </c>
      <c r="B321" s="147"/>
      <c r="C321" s="147"/>
      <c r="D321" s="147"/>
      <c r="E321" s="154">
        <f>E310</f>
        <v>409.30196368241513</v>
      </c>
      <c r="F321" s="155"/>
      <c r="G321" s="155"/>
      <c r="H321" s="155"/>
      <c r="I321" s="154">
        <f>E298*(1-0.15)</f>
        <v>393.93649469307354</v>
      </c>
      <c r="J321" s="155"/>
      <c r="K321" s="155"/>
      <c r="L321" s="155"/>
      <c r="M321" s="154">
        <f>MAX(E321:I321)</f>
        <v>409.30196368241513</v>
      </c>
      <c r="N321" s="155"/>
      <c r="O321" s="155"/>
      <c r="P321" s="155"/>
      <c r="Q321" s="8"/>
      <c r="R321" s="8"/>
    </row>
    <row r="322" spans="1:27" ht="20.100000000000001" customHeight="1" x14ac:dyDescent="0.25">
      <c r="A322" s="147" t="s">
        <v>207</v>
      </c>
      <c r="B322" s="147"/>
      <c r="C322" s="147"/>
      <c r="D322" s="147"/>
      <c r="E322" s="154">
        <f>E311</f>
        <v>517.60743559540504</v>
      </c>
      <c r="F322" s="155"/>
      <c r="G322" s="155"/>
      <c r="H322" s="155"/>
      <c r="I322" s="154">
        <f>E298*(1+0.15)</f>
        <v>532.97290458474652</v>
      </c>
      <c r="J322" s="155"/>
      <c r="K322" s="155"/>
      <c r="L322" s="155"/>
      <c r="M322" s="154">
        <f>MIN(E322:I322)</f>
        <v>517.60743559540504</v>
      </c>
      <c r="N322" s="155"/>
      <c r="O322" s="155"/>
      <c r="P322" s="155"/>
      <c r="Q322" s="8"/>
      <c r="R322" s="8"/>
    </row>
    <row r="323" spans="1:27" ht="20.100000000000001" customHeight="1" x14ac:dyDescent="0.25">
      <c r="A323" s="8"/>
      <c r="B323" s="8"/>
      <c r="C323" s="8"/>
      <c r="D323" s="8"/>
      <c r="E323" s="8"/>
      <c r="F323" s="8"/>
      <c r="G323" s="8"/>
      <c r="H323" s="8"/>
      <c r="I323" s="8"/>
      <c r="J323" s="8"/>
      <c r="K323" s="8"/>
      <c r="L323" s="8"/>
      <c r="M323" s="8"/>
      <c r="N323" s="8"/>
      <c r="O323" s="8"/>
      <c r="P323" s="8"/>
      <c r="Q323" s="8"/>
      <c r="R323" s="8"/>
    </row>
    <row r="324" spans="1:27" ht="20.100000000000001" customHeight="1" x14ac:dyDescent="0.25">
      <c r="A324" s="157" t="s">
        <v>208</v>
      </c>
      <c r="B324" s="157"/>
      <c r="C324" s="157"/>
      <c r="D324" s="157"/>
      <c r="E324" s="157"/>
      <c r="F324" s="157"/>
      <c r="G324" s="157"/>
      <c r="H324" s="157"/>
      <c r="I324" s="157"/>
      <c r="J324" s="157"/>
      <c r="K324" s="157"/>
      <c r="L324" s="157"/>
      <c r="M324" s="157"/>
      <c r="N324" s="157"/>
      <c r="O324" s="157"/>
      <c r="P324" s="157"/>
      <c r="Q324" s="157"/>
      <c r="R324" s="157"/>
    </row>
    <row r="325" spans="1:27" ht="20.100000000000001" customHeight="1" x14ac:dyDescent="0.25">
      <c r="A325" s="157"/>
      <c r="B325" s="157"/>
      <c r="C325" s="157"/>
      <c r="D325" s="157"/>
      <c r="E325" s="157"/>
      <c r="F325" s="157"/>
      <c r="G325" s="157"/>
      <c r="H325" s="157"/>
      <c r="I325" s="157"/>
      <c r="J325" s="157"/>
      <c r="K325" s="157"/>
      <c r="L325" s="157"/>
      <c r="M325" s="157"/>
      <c r="N325" s="157"/>
      <c r="O325" s="157"/>
      <c r="P325" s="157"/>
      <c r="Q325" s="157"/>
      <c r="R325" s="157"/>
    </row>
    <row r="326" spans="1:27" ht="20.100000000000001" customHeight="1" x14ac:dyDescent="0.25">
      <c r="A326" s="158" t="s">
        <v>209</v>
      </c>
      <c r="B326" s="158"/>
      <c r="C326" s="158"/>
      <c r="D326" s="158"/>
      <c r="E326" s="158"/>
      <c r="F326" s="158"/>
      <c r="G326" s="158"/>
      <c r="H326" s="158"/>
      <c r="I326" s="158"/>
      <c r="J326" s="158"/>
      <c r="K326" s="158"/>
      <c r="L326" s="158"/>
      <c r="M326" s="158"/>
      <c r="N326" s="158"/>
      <c r="O326" s="158"/>
      <c r="P326" s="158"/>
      <c r="Q326" s="158"/>
      <c r="R326" s="158"/>
    </row>
    <row r="327" spans="1:27" ht="20.100000000000001" customHeight="1" x14ac:dyDescent="0.25">
      <c r="A327" s="158" t="s">
        <v>210</v>
      </c>
      <c r="B327" s="158"/>
      <c r="C327" s="158"/>
      <c r="D327" s="158"/>
      <c r="E327" s="158"/>
      <c r="F327" s="158"/>
      <c r="G327" s="158"/>
      <c r="H327" s="158"/>
      <c r="I327" s="158"/>
      <c r="J327" s="158"/>
      <c r="K327" s="158"/>
      <c r="L327" s="158"/>
      <c r="M327" s="158"/>
      <c r="N327" s="158"/>
      <c r="O327" s="158"/>
      <c r="P327" s="158"/>
      <c r="Q327" s="158"/>
      <c r="R327" s="158"/>
    </row>
    <row r="328" spans="1:27" ht="20.100000000000001" customHeight="1" x14ac:dyDescent="0.25">
      <c r="A328" s="57"/>
      <c r="B328" s="57"/>
      <c r="C328" s="57"/>
      <c r="D328" s="57"/>
      <c r="E328" s="57"/>
      <c r="F328" s="57"/>
      <c r="G328" s="57"/>
      <c r="H328" s="57"/>
      <c r="I328" s="57"/>
      <c r="J328" s="57"/>
      <c r="K328" s="57"/>
      <c r="L328" s="57"/>
      <c r="M328" s="57"/>
      <c r="N328" s="57"/>
      <c r="O328" s="57"/>
      <c r="P328" s="57"/>
      <c r="Q328" s="57"/>
      <c r="R328" s="57"/>
    </row>
    <row r="329" spans="1:27" ht="20.100000000000001" customHeight="1" x14ac:dyDescent="0.25">
      <c r="A329" s="8"/>
      <c r="B329" s="8"/>
      <c r="C329" s="8"/>
      <c r="D329" s="8"/>
      <c r="E329" s="8"/>
      <c r="F329" s="8"/>
      <c r="G329" s="8"/>
      <c r="H329" s="8"/>
      <c r="I329" s="8"/>
      <c r="J329" s="8"/>
      <c r="K329" s="8"/>
      <c r="L329" s="8"/>
      <c r="M329" s="8"/>
      <c r="N329" s="8"/>
      <c r="O329" s="8"/>
      <c r="P329" s="8"/>
      <c r="Q329" s="8"/>
      <c r="R329" s="8"/>
    </row>
    <row r="330" spans="1:27" ht="20.100000000000001" customHeight="1" x14ac:dyDescent="0.25">
      <c r="A330" s="169" t="s">
        <v>201</v>
      </c>
      <c r="B330" s="169"/>
      <c r="C330" s="169"/>
      <c r="D330" s="169"/>
      <c r="E330" s="169"/>
      <c r="F330" s="169"/>
      <c r="G330" s="169"/>
      <c r="H330" s="169"/>
      <c r="I330" s="169"/>
      <c r="J330" s="169"/>
      <c r="K330" s="169"/>
      <c r="L330" s="169"/>
      <c r="M330" s="169"/>
      <c r="N330" s="169"/>
      <c r="O330" s="169"/>
      <c r="P330" s="169"/>
      <c r="Q330" s="169"/>
      <c r="R330" s="169"/>
    </row>
    <row r="331" spans="1:27" ht="20.100000000000001" customHeight="1" x14ac:dyDescent="0.25">
      <c r="A331" s="8"/>
      <c r="B331" s="8"/>
      <c r="C331" s="8"/>
      <c r="D331" s="8"/>
      <c r="E331" s="8"/>
      <c r="F331" s="8"/>
      <c r="G331" s="8"/>
      <c r="H331" s="8"/>
      <c r="I331" s="8"/>
      <c r="J331" s="8"/>
      <c r="K331" s="8"/>
      <c r="L331" s="8"/>
      <c r="M331" s="8"/>
      <c r="N331" s="8"/>
      <c r="O331" s="8"/>
      <c r="P331" s="8"/>
      <c r="Q331" s="8"/>
      <c r="R331" s="8"/>
      <c r="V331" s="373"/>
    </row>
    <row r="332" spans="1:27" ht="20.100000000000001" customHeight="1" x14ac:dyDescent="0.25">
      <c r="A332" s="153" t="s">
        <v>52</v>
      </c>
      <c r="B332" s="153"/>
      <c r="C332" s="153"/>
      <c r="D332" s="153"/>
      <c r="E332" s="153"/>
      <c r="F332" s="153"/>
      <c r="G332" s="153"/>
      <c r="H332" s="153"/>
      <c r="I332" s="153"/>
      <c r="J332" s="153"/>
      <c r="K332" s="153"/>
      <c r="L332" s="153"/>
      <c r="M332" s="153"/>
      <c r="N332" s="153"/>
      <c r="O332" s="154">
        <v>320</v>
      </c>
      <c r="P332" s="154"/>
      <c r="Q332" s="154"/>
      <c r="R332" s="154"/>
      <c r="V332" s="373"/>
    </row>
    <row r="333" spans="1:27" ht="20.100000000000001" customHeight="1" x14ac:dyDescent="0.25">
      <c r="A333" s="153" t="s">
        <v>53</v>
      </c>
      <c r="B333" s="153"/>
      <c r="C333" s="153"/>
      <c r="D333" s="153"/>
      <c r="E333" s="153"/>
      <c r="F333" s="153"/>
      <c r="G333" s="153"/>
      <c r="H333" s="153"/>
      <c r="I333" s="153"/>
      <c r="J333" s="153"/>
      <c r="K333" s="153"/>
      <c r="L333" s="153"/>
      <c r="M333" s="153"/>
      <c r="N333" s="153"/>
      <c r="O333" s="154">
        <f>E298</f>
        <v>463.45469963891009</v>
      </c>
      <c r="P333" s="154"/>
      <c r="Q333" s="154"/>
      <c r="R333" s="154"/>
    </row>
    <row r="334" spans="1:27" ht="20.100000000000001" customHeight="1" x14ac:dyDescent="0.25">
      <c r="A334" s="153" t="s">
        <v>65</v>
      </c>
      <c r="B334" s="153"/>
      <c r="C334" s="153"/>
      <c r="D334" s="153"/>
      <c r="E334" s="153"/>
      <c r="F334" s="153"/>
      <c r="G334" s="153"/>
      <c r="H334" s="153"/>
      <c r="I334" s="153"/>
      <c r="J334" s="153"/>
      <c r="K334" s="153"/>
      <c r="L334" s="153"/>
      <c r="M334" s="153"/>
      <c r="N334" s="153"/>
      <c r="O334" s="176">
        <f>O332*O333</f>
        <v>148305.50388445123</v>
      </c>
      <c r="P334" s="176"/>
      <c r="Q334" s="176"/>
      <c r="R334" s="176"/>
      <c r="AA334" s="374"/>
    </row>
    <row r="335" spans="1:27" ht="20.100000000000001" customHeight="1" x14ac:dyDescent="0.25">
      <c r="A335" s="8"/>
      <c r="B335" s="8"/>
      <c r="C335" s="8"/>
      <c r="D335" s="8"/>
      <c r="E335" s="8"/>
      <c r="F335" s="8"/>
      <c r="G335" s="58"/>
      <c r="H335" s="58"/>
      <c r="I335" s="58"/>
      <c r="J335" s="58"/>
      <c r="K335" s="58"/>
      <c r="L335" s="58"/>
      <c r="M335" s="58"/>
      <c r="N335" s="58"/>
      <c r="O335" s="58"/>
      <c r="P335" s="58"/>
      <c r="Q335" s="58"/>
      <c r="R335" s="58"/>
      <c r="AA335" s="374"/>
    </row>
    <row r="336" spans="1:27" ht="20.100000000000001" customHeight="1" x14ac:dyDescent="0.25">
      <c r="A336" s="8"/>
      <c r="B336" s="8"/>
      <c r="C336" s="8"/>
      <c r="D336" s="8"/>
      <c r="E336" s="8"/>
      <c r="F336" s="8"/>
      <c r="G336" s="58"/>
      <c r="H336" s="58"/>
      <c r="I336" s="58"/>
      <c r="J336" s="58"/>
      <c r="K336" s="58"/>
      <c r="L336" s="58"/>
      <c r="M336" s="58"/>
      <c r="N336" s="58"/>
      <c r="O336" s="58"/>
      <c r="P336" s="58"/>
      <c r="Q336" s="58"/>
      <c r="R336" s="58"/>
    </row>
    <row r="337" spans="1:18" ht="20.100000000000001" customHeight="1" x14ac:dyDescent="0.25">
      <c r="A337" s="175" t="s">
        <v>55</v>
      </c>
      <c r="B337" s="175"/>
      <c r="C337" s="175"/>
      <c r="D337" s="175"/>
      <c r="E337" s="175"/>
      <c r="F337" s="66"/>
      <c r="G337" s="58"/>
      <c r="H337" s="58"/>
      <c r="I337" s="58"/>
      <c r="J337" s="58"/>
      <c r="K337" s="58"/>
      <c r="L337" s="58"/>
      <c r="M337" s="58"/>
      <c r="N337" s="58"/>
      <c r="O337" s="58"/>
      <c r="P337" s="58"/>
      <c r="Q337" s="58"/>
      <c r="R337" s="58"/>
    </row>
    <row r="338" spans="1:18" ht="20.100000000000001" customHeight="1" x14ac:dyDescent="0.25">
      <c r="A338" s="153" t="s">
        <v>56</v>
      </c>
      <c r="B338" s="153"/>
      <c r="C338" s="153"/>
      <c r="D338" s="153"/>
      <c r="E338" s="148">
        <v>1</v>
      </c>
      <c r="F338" s="148"/>
      <c r="G338" s="175" t="str">
        <f>IF(E340&gt;0.01,"Reduzir o número de casas decimais","")</f>
        <v/>
      </c>
      <c r="H338" s="175"/>
      <c r="I338" s="175"/>
      <c r="J338" s="175"/>
      <c r="K338" s="175"/>
      <c r="L338" s="58"/>
      <c r="M338" s="58"/>
      <c r="N338" s="58"/>
      <c r="O338" s="58"/>
      <c r="P338" s="58"/>
      <c r="Q338" s="58"/>
      <c r="R338" s="58"/>
    </row>
    <row r="339" spans="1:18" ht="20.100000000000001" customHeight="1" x14ac:dyDescent="0.25">
      <c r="A339" s="153" t="s">
        <v>57</v>
      </c>
      <c r="B339" s="153"/>
      <c r="C339" s="153"/>
      <c r="D339" s="153"/>
      <c r="E339" s="154">
        <f>O342-O334</f>
        <v>4.4961155487690121</v>
      </c>
      <c r="F339" s="154"/>
      <c r="G339" s="58"/>
      <c r="H339" s="58"/>
      <c r="I339" s="58"/>
      <c r="J339" s="58"/>
      <c r="K339" s="58"/>
      <c r="L339" s="58"/>
      <c r="M339" s="58"/>
      <c r="N339" s="58"/>
      <c r="O339" s="58"/>
      <c r="P339" s="58"/>
      <c r="Q339" s="58"/>
      <c r="R339" s="58"/>
    </row>
    <row r="340" spans="1:18" ht="20.100000000000001" customHeight="1" x14ac:dyDescent="0.25">
      <c r="A340" s="153" t="s">
        <v>58</v>
      </c>
      <c r="B340" s="153"/>
      <c r="C340" s="153"/>
      <c r="D340" s="153"/>
      <c r="E340" s="151">
        <f>E339/O334</f>
        <v>3.0316579162645613E-5</v>
      </c>
      <c r="F340" s="151"/>
      <c r="G340" s="58"/>
      <c r="H340" s="58"/>
      <c r="I340" s="58"/>
      <c r="J340" s="58"/>
      <c r="K340" s="58"/>
      <c r="L340" s="58"/>
      <c r="M340" s="58"/>
      <c r="N340" s="58"/>
      <c r="O340" s="58"/>
      <c r="P340" s="58"/>
      <c r="Q340" s="58"/>
      <c r="R340" s="58"/>
    </row>
    <row r="341" spans="1:18" ht="20.100000000000001" customHeight="1" x14ac:dyDescent="0.25">
      <c r="A341" s="8"/>
      <c r="B341" s="8"/>
      <c r="C341" s="8"/>
      <c r="D341" s="8"/>
      <c r="E341" s="8"/>
      <c r="F341" s="8"/>
      <c r="G341" s="58"/>
      <c r="H341" s="58"/>
      <c r="I341" s="58"/>
      <c r="J341" s="58"/>
      <c r="K341" s="58"/>
      <c r="L341" s="58"/>
      <c r="M341" s="58"/>
      <c r="N341" s="58"/>
      <c r="O341" s="58"/>
      <c r="P341" s="58"/>
      <c r="Q341" s="58"/>
      <c r="R341" s="58"/>
    </row>
    <row r="342" spans="1:18" ht="20.100000000000001" customHeight="1" x14ac:dyDescent="0.25">
      <c r="A342" s="153" t="s">
        <v>54</v>
      </c>
      <c r="B342" s="153"/>
      <c r="C342" s="153"/>
      <c r="D342" s="153"/>
      <c r="E342" s="153"/>
      <c r="F342" s="153"/>
      <c r="G342" s="153"/>
      <c r="H342" s="153"/>
      <c r="I342" s="153"/>
      <c r="J342" s="153"/>
      <c r="K342" s="153"/>
      <c r="L342" s="153"/>
      <c r="M342" s="153"/>
      <c r="N342" s="153"/>
      <c r="O342" s="193">
        <f>ROUNDUP(O334,-E338)</f>
        <v>148310</v>
      </c>
      <c r="P342" s="193"/>
      <c r="Q342" s="193"/>
      <c r="R342" s="193"/>
    </row>
    <row r="343" spans="1:18" ht="20.100000000000001" customHeight="1" x14ac:dyDescent="0.25">
      <c r="A343" s="8"/>
      <c r="B343" s="8"/>
      <c r="C343" s="8"/>
      <c r="D343" s="8"/>
      <c r="E343" s="8"/>
      <c r="F343" s="8"/>
      <c r="G343" s="58"/>
      <c r="H343" s="58"/>
      <c r="I343" s="58"/>
      <c r="J343" s="58"/>
      <c r="K343" s="58"/>
      <c r="L343" s="58"/>
      <c r="M343" s="58"/>
      <c r="N343" s="58"/>
      <c r="O343" s="58"/>
      <c r="P343" s="58"/>
      <c r="Q343" s="58"/>
      <c r="R343" s="58"/>
    </row>
    <row r="344" spans="1:18" ht="20.100000000000001" customHeight="1" x14ac:dyDescent="0.25">
      <c r="A344" s="8"/>
      <c r="B344" s="8"/>
      <c r="C344" s="8"/>
      <c r="D344" s="8"/>
      <c r="E344" s="8"/>
      <c r="F344" s="8"/>
      <c r="G344" s="8"/>
      <c r="H344" s="8"/>
      <c r="I344" s="8"/>
      <c r="J344" s="8"/>
      <c r="K344" s="8"/>
      <c r="L344" s="8"/>
      <c r="M344" s="8"/>
      <c r="N344" s="8"/>
      <c r="O344" s="8"/>
      <c r="P344" s="8"/>
      <c r="Q344" s="8"/>
      <c r="R344" s="8"/>
    </row>
    <row r="345" spans="1:18" ht="20.100000000000001" customHeight="1" x14ac:dyDescent="0.25">
      <c r="A345" s="171" t="s">
        <v>230</v>
      </c>
      <c r="B345" s="171"/>
      <c r="C345" s="171"/>
      <c r="D345" s="171"/>
      <c r="E345" s="171"/>
      <c r="F345" s="171"/>
      <c r="G345" s="171"/>
      <c r="H345" s="171"/>
      <c r="I345" s="171"/>
      <c r="J345" s="171"/>
      <c r="K345" s="171"/>
      <c r="L345" s="171"/>
      <c r="M345" s="171"/>
      <c r="N345" s="171"/>
      <c r="O345" s="171"/>
      <c r="P345" s="171"/>
      <c r="Q345" s="171"/>
      <c r="R345" s="171"/>
    </row>
    <row r="346" spans="1:18" ht="20.100000000000001" customHeight="1" x14ac:dyDescent="0.25">
      <c r="A346" s="171" t="s">
        <v>61</v>
      </c>
      <c r="B346" s="171"/>
      <c r="C346" s="171"/>
      <c r="D346" s="171"/>
      <c r="E346" s="171"/>
      <c r="F346" s="171"/>
      <c r="G346" s="171"/>
      <c r="H346" s="171"/>
      <c r="I346" s="171"/>
      <c r="J346" s="171"/>
      <c r="K346" s="171"/>
      <c r="L346" s="171"/>
      <c r="M346" s="171"/>
      <c r="N346" s="171"/>
      <c r="O346" s="171"/>
      <c r="P346" s="171"/>
      <c r="Q346" s="171"/>
      <c r="R346" s="171"/>
    </row>
    <row r="347" spans="1:18" ht="20.100000000000001" customHeight="1" x14ac:dyDescent="0.25">
      <c r="A347" s="8"/>
      <c r="B347" s="8"/>
      <c r="C347" s="8"/>
      <c r="D347" s="8"/>
      <c r="E347" s="8"/>
      <c r="F347" s="8"/>
      <c r="G347" s="8"/>
      <c r="H347" s="8"/>
      <c r="I347" s="8"/>
      <c r="J347" s="8"/>
      <c r="K347" s="8"/>
      <c r="L347" s="8"/>
      <c r="M347" s="8"/>
      <c r="N347" s="8"/>
      <c r="O347" s="8"/>
      <c r="P347" s="8"/>
      <c r="Q347" s="8"/>
      <c r="R347" s="8"/>
    </row>
    <row r="348" spans="1:18" ht="20.100000000000001" customHeight="1" x14ac:dyDescent="0.25">
      <c r="A348" s="356"/>
      <c r="B348" s="356"/>
      <c r="C348" s="356"/>
      <c r="D348" s="356"/>
      <c r="E348" s="356"/>
      <c r="F348" s="356"/>
      <c r="G348" s="356"/>
      <c r="H348" s="356"/>
      <c r="I348" s="356"/>
      <c r="J348" s="356"/>
      <c r="K348" s="356"/>
      <c r="L348" s="356"/>
      <c r="M348" s="356"/>
      <c r="N348" s="356"/>
      <c r="O348" s="356"/>
      <c r="P348" s="356"/>
      <c r="Q348" s="356"/>
      <c r="R348" s="356"/>
    </row>
    <row r="349" spans="1:18" ht="20.100000000000001" customHeight="1" x14ac:dyDescent="0.25">
      <c r="A349" s="356"/>
      <c r="B349" s="356"/>
      <c r="C349" s="356"/>
      <c r="D349" s="356"/>
      <c r="E349" s="356"/>
      <c r="F349" s="356"/>
      <c r="G349" s="356"/>
      <c r="H349" s="356"/>
      <c r="I349" s="356"/>
      <c r="J349" s="356"/>
      <c r="K349" s="356"/>
      <c r="L349" s="356"/>
      <c r="M349" s="356"/>
      <c r="N349" s="356"/>
      <c r="O349" s="356"/>
      <c r="P349" s="356"/>
      <c r="Q349" s="356"/>
      <c r="R349" s="356"/>
    </row>
    <row r="350" spans="1:18" ht="20.100000000000001" customHeight="1" x14ac:dyDescent="0.25">
      <c r="A350" s="356"/>
      <c r="B350" s="356"/>
      <c r="C350" s="356"/>
      <c r="D350" s="356"/>
      <c r="E350" s="356"/>
      <c r="F350" s="356"/>
      <c r="G350" s="356"/>
      <c r="H350" s="356"/>
      <c r="I350" s="356"/>
      <c r="J350" s="356"/>
      <c r="K350" s="356"/>
      <c r="L350" s="356"/>
      <c r="M350" s="356"/>
      <c r="N350" s="356"/>
      <c r="O350" s="356"/>
      <c r="P350" s="356"/>
      <c r="Q350" s="356"/>
      <c r="R350" s="356"/>
    </row>
    <row r="351" spans="1:18" ht="20.100000000000001" customHeight="1" x14ac:dyDescent="0.25">
      <c r="A351" s="356"/>
      <c r="B351" s="356"/>
      <c r="C351" s="356"/>
      <c r="D351" s="356"/>
      <c r="E351" s="356"/>
      <c r="F351" s="356"/>
      <c r="G351" s="356"/>
      <c r="H351" s="356"/>
      <c r="I351" s="356"/>
      <c r="J351" s="356"/>
      <c r="K351" s="356"/>
      <c r="L351" s="356"/>
      <c r="M351" s="356"/>
      <c r="N351" s="356"/>
      <c r="O351" s="356"/>
      <c r="P351" s="356"/>
      <c r="Q351" s="356"/>
      <c r="R351" s="356"/>
    </row>
    <row r="352" spans="1:18" ht="20.100000000000001" customHeight="1" x14ac:dyDescent="0.25">
      <c r="A352" s="356"/>
      <c r="B352" s="356"/>
      <c r="C352" s="356"/>
      <c r="D352" s="356"/>
      <c r="E352" s="356"/>
      <c r="F352" s="356"/>
      <c r="G352" s="356"/>
      <c r="H352" s="356"/>
      <c r="I352" s="356"/>
      <c r="J352" s="356"/>
      <c r="K352" s="356"/>
      <c r="L352" s="356"/>
      <c r="M352" s="356"/>
      <c r="N352" s="356"/>
      <c r="O352" s="356"/>
      <c r="P352" s="356"/>
      <c r="Q352" s="356"/>
      <c r="R352" s="356"/>
    </row>
    <row r="353" spans="1:18" ht="20.100000000000001" customHeight="1" x14ac:dyDescent="0.25">
      <c r="A353" s="356"/>
      <c r="B353" s="356"/>
      <c r="C353" s="356"/>
      <c r="D353" s="356"/>
      <c r="E353" s="356"/>
      <c r="F353" s="356"/>
      <c r="G353" s="356"/>
      <c r="H353" s="356"/>
      <c r="I353" s="356"/>
      <c r="J353" s="356"/>
      <c r="K353" s="356"/>
      <c r="L353" s="356"/>
      <c r="M353" s="356"/>
      <c r="N353" s="356"/>
      <c r="O353" s="356"/>
      <c r="P353" s="356"/>
      <c r="Q353" s="356"/>
      <c r="R353" s="356"/>
    </row>
    <row r="354" spans="1:18" ht="20.100000000000001" customHeight="1" x14ac:dyDescent="0.25">
      <c r="A354" s="356"/>
      <c r="B354" s="356"/>
      <c r="C354" s="356"/>
      <c r="D354" s="356"/>
      <c r="E354" s="356"/>
      <c r="F354" s="356"/>
      <c r="G354" s="356"/>
      <c r="H354" s="356"/>
      <c r="I354" s="356"/>
      <c r="J354" s="356"/>
      <c r="K354" s="356"/>
      <c r="L354" s="356"/>
      <c r="M354" s="356"/>
      <c r="N354" s="356"/>
      <c r="O354" s="356"/>
      <c r="P354" s="356"/>
      <c r="Q354" s="356"/>
      <c r="R354" s="356"/>
    </row>
    <row r="355" spans="1:18" ht="20.100000000000001" customHeight="1" x14ac:dyDescent="0.25">
      <c r="A355" s="356"/>
      <c r="B355" s="356"/>
      <c r="C355" s="356"/>
      <c r="D355" s="356"/>
      <c r="E355" s="356"/>
      <c r="F355" s="356"/>
      <c r="G355" s="356"/>
      <c r="H355" s="356"/>
      <c r="I355" s="356"/>
      <c r="J355" s="356"/>
      <c r="K355" s="356"/>
      <c r="L355" s="356"/>
      <c r="M355" s="356"/>
      <c r="N355" s="356"/>
      <c r="O355" s="356"/>
      <c r="P355" s="356"/>
      <c r="Q355" s="356"/>
      <c r="R355" s="356"/>
    </row>
    <row r="356" spans="1:18" ht="20.100000000000001" customHeight="1" x14ac:dyDescent="0.25">
      <c r="A356" s="356"/>
      <c r="B356" s="356"/>
      <c r="C356" s="356"/>
      <c r="D356" s="356"/>
      <c r="E356" s="356"/>
      <c r="F356" s="356"/>
      <c r="G356" s="356"/>
      <c r="H356" s="356"/>
      <c r="I356" s="356"/>
      <c r="J356" s="356"/>
      <c r="K356" s="356"/>
      <c r="L356" s="356"/>
      <c r="M356" s="356"/>
      <c r="N356" s="356"/>
      <c r="O356" s="356"/>
      <c r="P356" s="356"/>
      <c r="Q356" s="356"/>
      <c r="R356" s="356"/>
    </row>
    <row r="357" spans="1:18" ht="20.100000000000001" customHeight="1" x14ac:dyDescent="0.25">
      <c r="A357" s="356"/>
      <c r="B357" s="356"/>
      <c r="C357" s="356"/>
      <c r="D357" s="356"/>
      <c r="E357" s="356"/>
      <c r="F357" s="356"/>
      <c r="G357" s="356"/>
      <c r="H357" s="356"/>
      <c r="I357" s="356"/>
      <c r="J357" s="356"/>
      <c r="K357" s="356"/>
      <c r="L357" s="356"/>
      <c r="M357" s="356"/>
      <c r="N357" s="356"/>
      <c r="O357" s="356"/>
      <c r="P357" s="356"/>
      <c r="Q357" s="356"/>
      <c r="R357" s="356"/>
    </row>
    <row r="358" spans="1:18" ht="20.100000000000001" customHeight="1" x14ac:dyDescent="0.25">
      <c r="A358" s="356"/>
      <c r="B358" s="356"/>
      <c r="C358" s="356"/>
      <c r="D358" s="356"/>
      <c r="E358" s="356"/>
      <c r="F358" s="356"/>
      <c r="G358" s="356"/>
      <c r="H358" s="356"/>
      <c r="I358" s="356"/>
      <c r="J358" s="356"/>
      <c r="K358" s="356"/>
      <c r="L358" s="356"/>
      <c r="M358" s="356"/>
      <c r="N358" s="356"/>
      <c r="O358" s="356"/>
      <c r="P358" s="356"/>
      <c r="Q358" s="356"/>
      <c r="R358" s="356"/>
    </row>
    <row r="359" spans="1:18" ht="20.100000000000001" customHeight="1" x14ac:dyDescent="0.25">
      <c r="A359" s="356"/>
      <c r="B359" s="356"/>
      <c r="C359" s="356"/>
      <c r="D359" s="356"/>
      <c r="E359" s="356"/>
      <c r="F359" s="356"/>
      <c r="G359" s="356"/>
      <c r="H359" s="356"/>
      <c r="I359" s="356"/>
      <c r="J359" s="356"/>
      <c r="K359" s="356"/>
      <c r="L359" s="356"/>
      <c r="M359" s="356"/>
      <c r="N359" s="356"/>
      <c r="O359" s="356"/>
      <c r="P359" s="356"/>
      <c r="Q359" s="356"/>
      <c r="R359" s="356"/>
    </row>
    <row r="360" spans="1:18" ht="20.100000000000001" customHeight="1" x14ac:dyDescent="0.25">
      <c r="A360" s="356"/>
      <c r="B360" s="356"/>
      <c r="C360" s="356"/>
      <c r="D360" s="356"/>
      <c r="E360" s="356"/>
      <c r="F360" s="356"/>
      <c r="G360" s="356"/>
      <c r="H360" s="356"/>
      <c r="I360" s="356"/>
      <c r="J360" s="356"/>
      <c r="K360" s="356"/>
      <c r="L360" s="356"/>
      <c r="M360" s="356"/>
      <c r="N360" s="356"/>
      <c r="O360" s="356"/>
      <c r="P360" s="356"/>
      <c r="Q360" s="356"/>
      <c r="R360" s="356"/>
    </row>
    <row r="361" spans="1:18" ht="20.100000000000001" customHeight="1" x14ac:dyDescent="0.25">
      <c r="A361" s="356"/>
      <c r="B361" s="356"/>
      <c r="C361" s="356"/>
      <c r="D361" s="356"/>
      <c r="E361" s="356"/>
      <c r="F361" s="356"/>
      <c r="G361" s="356"/>
      <c r="H361" s="356"/>
      <c r="I361" s="356"/>
      <c r="J361" s="356"/>
      <c r="K361" s="356"/>
      <c r="L361" s="356"/>
      <c r="M361" s="356"/>
      <c r="N361" s="356"/>
      <c r="O361" s="356"/>
      <c r="P361" s="356"/>
      <c r="Q361" s="356"/>
      <c r="R361" s="356"/>
    </row>
    <row r="362" spans="1:18" ht="20.100000000000001" customHeight="1" x14ac:dyDescent="0.25">
      <c r="A362" s="356"/>
      <c r="B362" s="356"/>
      <c r="C362" s="356"/>
      <c r="D362" s="356"/>
      <c r="E362" s="356"/>
      <c r="F362" s="356"/>
      <c r="G362" s="356"/>
      <c r="H362" s="356"/>
      <c r="I362" s="356"/>
      <c r="J362" s="356"/>
      <c r="K362" s="356"/>
      <c r="L362" s="356"/>
      <c r="M362" s="356"/>
      <c r="N362" s="356"/>
      <c r="O362" s="356"/>
      <c r="P362" s="356"/>
      <c r="Q362" s="356"/>
      <c r="R362" s="356"/>
    </row>
    <row r="363" spans="1:18" ht="20.100000000000001" customHeight="1" x14ac:dyDescent="0.25">
      <c r="A363" s="356"/>
      <c r="B363" s="356"/>
      <c r="C363" s="356"/>
      <c r="D363" s="356"/>
      <c r="E363" s="356"/>
      <c r="F363" s="356"/>
      <c r="G363" s="356"/>
      <c r="H363" s="356"/>
      <c r="I363" s="356"/>
      <c r="J363" s="356"/>
      <c r="K363" s="356"/>
      <c r="L363" s="356"/>
      <c r="M363" s="356"/>
      <c r="N363" s="356"/>
      <c r="O363" s="356"/>
      <c r="P363" s="356"/>
      <c r="Q363" s="356"/>
      <c r="R363" s="356"/>
    </row>
    <row r="364" spans="1:18" ht="20.100000000000001" customHeight="1" x14ac:dyDescent="0.25">
      <c r="A364" s="356"/>
      <c r="B364" s="356"/>
      <c r="C364" s="356"/>
      <c r="D364" s="356"/>
      <c r="E364" s="356"/>
      <c r="F364" s="356"/>
      <c r="G364" s="356"/>
      <c r="H364" s="356"/>
      <c r="I364" s="356"/>
      <c r="J364" s="356"/>
      <c r="K364" s="356"/>
      <c r="L364" s="356"/>
      <c r="M364" s="356"/>
      <c r="N364" s="356"/>
      <c r="O364" s="356"/>
      <c r="P364" s="356"/>
      <c r="Q364" s="356"/>
      <c r="R364" s="356"/>
    </row>
    <row r="365" spans="1:18" ht="20.100000000000001" customHeight="1" x14ac:dyDescent="0.25">
      <c r="A365" s="356"/>
      <c r="B365" s="356"/>
      <c r="C365" s="356"/>
      <c r="D365" s="356"/>
      <c r="E365" s="356"/>
      <c r="F365" s="356"/>
      <c r="G365" s="356"/>
      <c r="H365" s="356"/>
      <c r="I365" s="356"/>
      <c r="J365" s="356"/>
      <c r="K365" s="356"/>
      <c r="L365" s="356"/>
      <c r="M365" s="356"/>
      <c r="N365" s="356"/>
      <c r="O365" s="356"/>
      <c r="P365" s="356"/>
      <c r="Q365" s="356"/>
      <c r="R365" s="356"/>
    </row>
    <row r="366" spans="1:18" ht="20.100000000000001" customHeight="1" x14ac:dyDescent="0.25">
      <c r="A366" s="356"/>
      <c r="B366" s="356"/>
      <c r="C366" s="356"/>
      <c r="D366" s="356"/>
      <c r="E366" s="356"/>
      <c r="F366" s="356"/>
      <c r="G366" s="356"/>
      <c r="H366" s="356"/>
      <c r="I366" s="356"/>
      <c r="J366" s="356"/>
      <c r="K366" s="356"/>
      <c r="L366" s="356"/>
      <c r="M366" s="356"/>
      <c r="N366" s="356"/>
      <c r="O366" s="356"/>
      <c r="P366" s="356"/>
      <c r="Q366" s="356"/>
      <c r="R366" s="356"/>
    </row>
    <row r="367" spans="1:18" ht="20.100000000000001" customHeight="1" x14ac:dyDescent="0.25">
      <c r="A367" s="356"/>
      <c r="B367" s="356"/>
      <c r="C367" s="356"/>
      <c r="D367" s="356"/>
      <c r="E367" s="356"/>
      <c r="F367" s="356"/>
      <c r="G367" s="356"/>
      <c r="H367" s="356"/>
      <c r="I367" s="356"/>
      <c r="J367" s="356"/>
      <c r="K367" s="356"/>
      <c r="L367" s="356"/>
      <c r="M367" s="356"/>
      <c r="N367" s="356"/>
      <c r="O367" s="356"/>
      <c r="P367" s="356"/>
      <c r="Q367" s="356"/>
      <c r="R367" s="356"/>
    </row>
    <row r="368" spans="1:18" ht="20.100000000000001" customHeight="1" x14ac:dyDescent="0.25">
      <c r="A368" s="356"/>
      <c r="B368" s="356"/>
      <c r="C368" s="356"/>
      <c r="D368" s="356"/>
      <c r="E368" s="356"/>
      <c r="F368" s="356"/>
      <c r="G368" s="356"/>
      <c r="H368" s="356"/>
      <c r="I368" s="356"/>
      <c r="J368" s="356"/>
      <c r="K368" s="356"/>
      <c r="L368" s="356"/>
      <c r="M368" s="356"/>
      <c r="N368" s="356"/>
      <c r="O368" s="356"/>
      <c r="P368" s="356"/>
      <c r="Q368" s="356"/>
      <c r="R368" s="356"/>
    </row>
  </sheetData>
  <sheetProtection algorithmName="SHA-512" hashValue="PhK27xIi9SvW5NKZrsIwxZ0DLZeQt2U2OdrTxpeNYU+kYSFUx7FUpxi7Ix1PeJBG7pIx6i1gw5wRkbj06Xe7QQ==" saltValue="4vsAcMXSHXhd9CDkiG61Mw==" spinCount="100000" sheet="1" objects="1" scenarios="1" formatCells="0"/>
  <mergeCells count="345">
    <mergeCell ref="A342:N342"/>
    <mergeCell ref="O342:R342"/>
    <mergeCell ref="A179:R179"/>
    <mergeCell ref="A296:R296"/>
    <mergeCell ref="A308:R308"/>
    <mergeCell ref="A318:R318"/>
    <mergeCell ref="A330:R330"/>
    <mergeCell ref="A177:R177"/>
    <mergeCell ref="I182:L182"/>
    <mergeCell ref="M182:O182"/>
    <mergeCell ref="M261:O261"/>
    <mergeCell ref="A286:D286"/>
    <mergeCell ref="M229:O229"/>
    <mergeCell ref="I229:L229"/>
    <mergeCell ref="I259:L259"/>
    <mergeCell ref="I230:L230"/>
    <mergeCell ref="M230:O230"/>
    <mergeCell ref="A249:R249"/>
    <mergeCell ref="B251:F251"/>
    <mergeCell ref="I251:M251"/>
    <mergeCell ref="I252:M252"/>
    <mergeCell ref="N252:O252"/>
    <mergeCell ref="M259:O259"/>
    <mergeCell ref="B254:F254"/>
    <mergeCell ref="P43:R43"/>
    <mergeCell ref="A111:H111"/>
    <mergeCell ref="M112:O112"/>
    <mergeCell ref="M111:O111"/>
    <mergeCell ref="M113:O113"/>
    <mergeCell ref="P134:R134"/>
    <mergeCell ref="P133:R133"/>
    <mergeCell ref="A112:H112"/>
    <mergeCell ref="B134:D134"/>
    <mergeCell ref="I123:O123"/>
    <mergeCell ref="A123:H125"/>
    <mergeCell ref="A121:O121"/>
    <mergeCell ref="P123:R124"/>
    <mergeCell ref="A113:H113"/>
    <mergeCell ref="A114:H114"/>
    <mergeCell ref="P118:R118"/>
    <mergeCell ref="B131:D131"/>
    <mergeCell ref="P113:R113"/>
    <mergeCell ref="P114:R114"/>
    <mergeCell ref="P115:R115"/>
    <mergeCell ref="P116:R116"/>
    <mergeCell ref="P117:R117"/>
    <mergeCell ref="M117:O117"/>
    <mergeCell ref="M118:O118"/>
    <mergeCell ref="A115:H115"/>
    <mergeCell ref="M120:O120"/>
    <mergeCell ref="M114:O114"/>
    <mergeCell ref="P131:R131"/>
    <mergeCell ref="P132:R132"/>
    <mergeCell ref="M115:O115"/>
    <mergeCell ref="A117:H117"/>
    <mergeCell ref="A127:R128"/>
    <mergeCell ref="P125:R125"/>
    <mergeCell ref="A116:H116"/>
    <mergeCell ref="A118:H118"/>
    <mergeCell ref="B132:D132"/>
    <mergeCell ref="P121:R121"/>
    <mergeCell ref="M116:O116"/>
    <mergeCell ref="I254:M254"/>
    <mergeCell ref="N254:O254"/>
    <mergeCell ref="M256:O256"/>
    <mergeCell ref="I257:L257"/>
    <mergeCell ref="M257:O257"/>
    <mergeCell ref="N251:O251"/>
    <mergeCell ref="B252:F252"/>
    <mergeCell ref="I262:L262"/>
    <mergeCell ref="M262:O262"/>
    <mergeCell ref="I264:J264"/>
    <mergeCell ref="G290:L290"/>
    <mergeCell ref="K285:M285"/>
    <mergeCell ref="H286:J286"/>
    <mergeCell ref="K286:M286"/>
    <mergeCell ref="A287:D287"/>
    <mergeCell ref="E287:G287"/>
    <mergeCell ref="H287:J287"/>
    <mergeCell ref="K287:M287"/>
    <mergeCell ref="A285:D285"/>
    <mergeCell ref="M264:O264"/>
    <mergeCell ref="K264:L264"/>
    <mergeCell ref="T10:U10"/>
    <mergeCell ref="N12:O12"/>
    <mergeCell ref="B13:D13"/>
    <mergeCell ref="E13:G13"/>
    <mergeCell ref="H13:J13"/>
    <mergeCell ref="K13:M13"/>
    <mergeCell ref="N13:O13"/>
    <mergeCell ref="P13:R13"/>
    <mergeCell ref="P11:R11"/>
    <mergeCell ref="P12:R12"/>
    <mergeCell ref="B10:D10"/>
    <mergeCell ref="E10:G10"/>
    <mergeCell ref="K10:M10"/>
    <mergeCell ref="K11:M11"/>
    <mergeCell ref="K12:M12"/>
    <mergeCell ref="N10:O10"/>
    <mergeCell ref="N11:O11"/>
    <mergeCell ref="N39:O39"/>
    <mergeCell ref="P39:R39"/>
    <mergeCell ref="A6:R6"/>
    <mergeCell ref="A8:R8"/>
    <mergeCell ref="H10:J10"/>
    <mergeCell ref="E11:G11"/>
    <mergeCell ref="H11:J11"/>
    <mergeCell ref="E12:G12"/>
    <mergeCell ref="H12:J12"/>
    <mergeCell ref="B11:D11"/>
    <mergeCell ref="B12:D12"/>
    <mergeCell ref="P10:R10"/>
    <mergeCell ref="A32:D34"/>
    <mergeCell ref="A29:G29"/>
    <mergeCell ref="E32:I32"/>
    <mergeCell ref="J34:K34"/>
    <mergeCell ref="P36:R36"/>
    <mergeCell ref="L36:M36"/>
    <mergeCell ref="J25:N25"/>
    <mergeCell ref="J29:N29"/>
    <mergeCell ref="L15:O15"/>
    <mergeCell ref="N36:O36"/>
    <mergeCell ref="L37:M37"/>
    <mergeCell ref="H26:I26"/>
    <mergeCell ref="B152:D152"/>
    <mergeCell ref="B153:D153"/>
    <mergeCell ref="H154:J154"/>
    <mergeCell ref="H155:J155"/>
    <mergeCell ref="K154:M154"/>
    <mergeCell ref="K155:M155"/>
    <mergeCell ref="H152:J152"/>
    <mergeCell ref="I188:L188"/>
    <mergeCell ref="B216:F216"/>
    <mergeCell ref="B215:F215"/>
    <mergeCell ref="M187:O187"/>
    <mergeCell ref="M188:O188"/>
    <mergeCell ref="M193:O193"/>
    <mergeCell ref="M194:O194"/>
    <mergeCell ref="I191:L191"/>
    <mergeCell ref="M191:O191"/>
    <mergeCell ref="I193:L193"/>
    <mergeCell ref="I187:L187"/>
    <mergeCell ref="B182:F182"/>
    <mergeCell ref="I186:L186"/>
    <mergeCell ref="I185:L185"/>
    <mergeCell ref="M185:O185"/>
    <mergeCell ref="B184:F184"/>
    <mergeCell ref="N154:R154"/>
    <mergeCell ref="A5:R5"/>
    <mergeCell ref="N181:O181"/>
    <mergeCell ref="M186:O186"/>
    <mergeCell ref="M184:O184"/>
    <mergeCell ref="P111:R111"/>
    <mergeCell ref="K152:M152"/>
    <mergeCell ref="H153:J153"/>
    <mergeCell ref="E153:G153"/>
    <mergeCell ref="B155:D155"/>
    <mergeCell ref="E154:G154"/>
    <mergeCell ref="E155:G155"/>
    <mergeCell ref="E152:G152"/>
    <mergeCell ref="B154:D154"/>
    <mergeCell ref="N152:R152"/>
    <mergeCell ref="N153:R153"/>
    <mergeCell ref="J32:K33"/>
    <mergeCell ref="J36:K36"/>
    <mergeCell ref="O25:R25"/>
    <mergeCell ref="J26:N26"/>
    <mergeCell ref="O26:R26"/>
    <mergeCell ref="J27:N27"/>
    <mergeCell ref="O27:R27"/>
    <mergeCell ref="J28:N28"/>
    <mergeCell ref="O28:R28"/>
    <mergeCell ref="A301:D301"/>
    <mergeCell ref="E301:H301"/>
    <mergeCell ref="A315:D315"/>
    <mergeCell ref="E315:H315"/>
    <mergeCell ref="A311:D311"/>
    <mergeCell ref="A213:R213"/>
    <mergeCell ref="I215:M215"/>
    <mergeCell ref="I218:L218"/>
    <mergeCell ref="M218:O218"/>
    <mergeCell ref="N215:O215"/>
    <mergeCell ref="M219:O219"/>
    <mergeCell ref="N216:O216"/>
    <mergeCell ref="I256:L256"/>
    <mergeCell ref="B253:F253"/>
    <mergeCell ref="I253:M253"/>
    <mergeCell ref="N253:O253"/>
    <mergeCell ref="G292:L292"/>
    <mergeCell ref="A290:F290"/>
    <mergeCell ref="I267:L267"/>
    <mergeCell ref="A293:F293"/>
    <mergeCell ref="G293:L293"/>
    <mergeCell ref="M260:O260"/>
    <mergeCell ref="I260:L260"/>
    <mergeCell ref="I261:L261"/>
    <mergeCell ref="A310:D310"/>
    <mergeCell ref="A313:D313"/>
    <mergeCell ref="E313:H313"/>
    <mergeCell ref="A314:D314"/>
    <mergeCell ref="E314:H314"/>
    <mergeCell ref="A321:D321"/>
    <mergeCell ref="E321:H321"/>
    <mergeCell ref="I321:L321"/>
    <mergeCell ref="M321:P321"/>
    <mergeCell ref="A346:R346"/>
    <mergeCell ref="A345:R345"/>
    <mergeCell ref="E300:H300"/>
    <mergeCell ref="E311:H311"/>
    <mergeCell ref="A302:D302"/>
    <mergeCell ref="A320:D320"/>
    <mergeCell ref="E320:H320"/>
    <mergeCell ref="A304:R305"/>
    <mergeCell ref="A337:E337"/>
    <mergeCell ref="I320:L320"/>
    <mergeCell ref="M320:P320"/>
    <mergeCell ref="A338:D338"/>
    <mergeCell ref="O333:R333"/>
    <mergeCell ref="O334:R334"/>
    <mergeCell ref="O332:R332"/>
    <mergeCell ref="E302:H302"/>
    <mergeCell ref="E310:H310"/>
    <mergeCell ref="A300:D300"/>
    <mergeCell ref="G338:K338"/>
    <mergeCell ref="A332:N332"/>
    <mergeCell ref="A333:N333"/>
    <mergeCell ref="A334:N334"/>
    <mergeCell ref="I322:L322"/>
    <mergeCell ref="M322:P322"/>
    <mergeCell ref="A22:R22"/>
    <mergeCell ref="L16:O16"/>
    <mergeCell ref="L17:O17"/>
    <mergeCell ref="P15:R15"/>
    <mergeCell ref="P16:R16"/>
    <mergeCell ref="P17:R17"/>
    <mergeCell ref="J24:N24"/>
    <mergeCell ref="B183:F183"/>
    <mergeCell ref="I190:J190"/>
    <mergeCell ref="K190:L190"/>
    <mergeCell ref="M190:O190"/>
    <mergeCell ref="A25:G25"/>
    <mergeCell ref="A26:G26"/>
    <mergeCell ref="B38:D38"/>
    <mergeCell ref="J38:K38"/>
    <mergeCell ref="L38:M38"/>
    <mergeCell ref="N38:O38"/>
    <mergeCell ref="O29:R29"/>
    <mergeCell ref="O24:R24"/>
    <mergeCell ref="A20:R20"/>
    <mergeCell ref="A27:G27"/>
    <mergeCell ref="A28:G28"/>
    <mergeCell ref="H27:I27"/>
    <mergeCell ref="H28:I28"/>
    <mergeCell ref="H29:I29"/>
    <mergeCell ref="A24:G24"/>
    <mergeCell ref="B36:D36"/>
    <mergeCell ref="H24:I24"/>
    <mergeCell ref="H25:I25"/>
    <mergeCell ref="P38:R38"/>
    <mergeCell ref="N37:O37"/>
    <mergeCell ref="P37:R37"/>
    <mergeCell ref="J37:K37"/>
    <mergeCell ref="B37:D37"/>
    <mergeCell ref="B39:D39"/>
    <mergeCell ref="J39:K39"/>
    <mergeCell ref="L39:M39"/>
    <mergeCell ref="B133:D133"/>
    <mergeCell ref="J118:L118"/>
    <mergeCell ref="J120:L120"/>
    <mergeCell ref="J117:L117"/>
    <mergeCell ref="A120:I120"/>
    <mergeCell ref="J111:L111"/>
    <mergeCell ref="J112:L112"/>
    <mergeCell ref="J113:L113"/>
    <mergeCell ref="J114:L114"/>
    <mergeCell ref="J115:L115"/>
    <mergeCell ref="J116:L116"/>
    <mergeCell ref="A88:R88"/>
    <mergeCell ref="A109:R109"/>
    <mergeCell ref="A46:R46"/>
    <mergeCell ref="A67:R67"/>
    <mergeCell ref="P112:R112"/>
    <mergeCell ref="L41:O41"/>
    <mergeCell ref="P41:R41"/>
    <mergeCell ref="L42:O42"/>
    <mergeCell ref="P42:R42"/>
    <mergeCell ref="L43:O43"/>
    <mergeCell ref="N155:R155"/>
    <mergeCell ref="K153:M153"/>
    <mergeCell ref="L157:O157"/>
    <mergeCell ref="P157:R157"/>
    <mergeCell ref="L158:O158"/>
    <mergeCell ref="P158:R158"/>
    <mergeCell ref="L159:O159"/>
    <mergeCell ref="P159:R159"/>
    <mergeCell ref="B181:F181"/>
    <mergeCell ref="I181:M181"/>
    <mergeCell ref="I184:L184"/>
    <mergeCell ref="A339:D339"/>
    <mergeCell ref="E339:F339"/>
    <mergeCell ref="A340:D340"/>
    <mergeCell ref="E340:F340"/>
    <mergeCell ref="I227:L227"/>
    <mergeCell ref="M227:O227"/>
    <mergeCell ref="I226:J226"/>
    <mergeCell ref="E286:G286"/>
    <mergeCell ref="E285:G285"/>
    <mergeCell ref="H285:J285"/>
    <mergeCell ref="A324:R325"/>
    <mergeCell ref="A326:R326"/>
    <mergeCell ref="A327:R327"/>
    <mergeCell ref="K226:L226"/>
    <mergeCell ref="M226:O226"/>
    <mergeCell ref="E298:H298"/>
    <mergeCell ref="E299:H299"/>
    <mergeCell ref="A299:D299"/>
    <mergeCell ref="A298:D298"/>
    <mergeCell ref="G291:L291"/>
    <mergeCell ref="M267:O267"/>
    <mergeCell ref="A292:F292"/>
    <mergeCell ref="I265:L265"/>
    <mergeCell ref="M221:O221"/>
    <mergeCell ref="I222:L222"/>
    <mergeCell ref="M222:O222"/>
    <mergeCell ref="E338:F338"/>
    <mergeCell ref="I194:L194"/>
    <mergeCell ref="I216:M216"/>
    <mergeCell ref="I224:L224"/>
    <mergeCell ref="M224:O224"/>
    <mergeCell ref="I223:L223"/>
    <mergeCell ref="M223:O223"/>
    <mergeCell ref="I221:L221"/>
    <mergeCell ref="B217:F217"/>
    <mergeCell ref="B218:F218"/>
    <mergeCell ref="I219:L219"/>
    <mergeCell ref="I268:L268"/>
    <mergeCell ref="M268:O268"/>
    <mergeCell ref="M265:O265"/>
    <mergeCell ref="A291:F291"/>
    <mergeCell ref="A288:D288"/>
    <mergeCell ref="E288:G288"/>
    <mergeCell ref="H288:J288"/>
    <mergeCell ref="K288:M288"/>
    <mergeCell ref="A322:D322"/>
    <mergeCell ref="E322:H322"/>
  </mergeCells>
  <conditionalFormatting sqref="E340:F340">
    <cfRule type="cellIs" dxfId="142" priority="1" operator="greaterThan">
      <formula>0.01</formula>
    </cfRule>
  </conditionalFormatting>
  <conditionalFormatting sqref="G338">
    <cfRule type="containsText" dxfId="141" priority="5" operator="containsText" text="Reduzir o número de casas decimais">
      <formula>NOT(ISERROR(SEARCH("Reduzir o número de casas decimais",G338)))</formula>
    </cfRule>
  </conditionalFormatting>
  <conditionalFormatting sqref="M191:O191">
    <cfRule type="cellIs" dxfId="140" priority="20" operator="equal">
      <formula>"Encerrar"</formula>
    </cfRule>
    <cfRule type="cellIs" dxfId="139" priority="21" operator="equal">
      <formula>"Continuar"</formula>
    </cfRule>
  </conditionalFormatting>
  <conditionalFormatting sqref="M227:O227">
    <cfRule type="cellIs" dxfId="138" priority="9" operator="equal">
      <formula>"Encerrar"</formula>
    </cfRule>
    <cfRule type="cellIs" dxfId="137" priority="10" operator="equal">
      <formula>"Continuar"</formula>
    </cfRule>
  </conditionalFormatting>
  <conditionalFormatting sqref="M265:O265">
    <cfRule type="cellIs" dxfId="136" priority="7" operator="equal">
      <formula>"Encerrar"</formula>
    </cfRule>
    <cfRule type="cellIs" dxfId="135" priority="8" operator="equal">
      <formula>"Continuar"</formula>
    </cfRule>
  </conditionalFormatting>
  <conditionalFormatting sqref="O313:R316 E315:H315">
    <cfRule type="cellIs" dxfId="134" priority="23" operator="greaterThan">
      <formula>0.5</formula>
    </cfRule>
  </conditionalFormatting>
  <dataValidations disablePrompts="1" count="1">
    <dataValidation type="list" allowBlank="1" showInputMessage="1" showErrorMessage="1" sqref="K11:K13" xr:uid="{5C2DD489-0C83-42A1-A5AC-6D8E4F2B2F12}">
      <formula1>$T$12:$T$13</formula1>
    </dataValidation>
  </dataValidations>
  <hyperlinks>
    <hyperlink ref="T1" location="MENU!B8" display="MENU" xr:uid="{D54A62D6-052C-43AF-826C-4F8EB38ACAA2}"/>
  </hyperlinks>
  <printOptions horizontalCentered="1"/>
  <pageMargins left="0.25" right="0.25" top="0.75" bottom="0.75" header="0.3" footer="0.3"/>
  <pageSetup paperSize="9" scale="61"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78B63-E18E-4816-99A5-92FDBCA1F5C7}">
  <sheetPr codeName="Planilha4">
    <pageSetUpPr fitToPage="1"/>
  </sheetPr>
  <dimension ref="A1:BK1297"/>
  <sheetViews>
    <sheetView showGridLines="0" zoomScaleNormal="100" workbookViewId="0"/>
  </sheetViews>
  <sheetFormatPr defaultColWidth="4.75" defaultRowHeight="20.100000000000001" customHeight="1" x14ac:dyDescent="0.25"/>
  <cols>
    <col min="1" max="18" width="8.625" style="358" customWidth="1"/>
    <col min="19" max="19" width="15.625" style="356" customWidth="1"/>
    <col min="20" max="22" width="25.625" style="356" customWidth="1"/>
    <col min="23" max="35" width="20.625" style="357" customWidth="1"/>
    <col min="36" max="128" width="4.75" style="357" customWidth="1"/>
    <col min="129" max="16384" width="4.75" style="357"/>
  </cols>
  <sheetData>
    <row r="1" spans="1:21" s="356" customFormat="1" ht="140.1" customHeight="1" x14ac:dyDescent="0.25">
      <c r="A1" s="354"/>
      <c r="B1" s="354"/>
      <c r="C1" s="354"/>
      <c r="D1" s="354"/>
      <c r="E1" s="354"/>
      <c r="F1" s="354"/>
      <c r="G1" s="354"/>
      <c r="H1" s="354"/>
      <c r="I1" s="354"/>
      <c r="J1" s="354"/>
      <c r="K1" s="354"/>
      <c r="L1" s="354"/>
      <c r="M1" s="354"/>
      <c r="N1" s="354"/>
      <c r="O1" s="354"/>
      <c r="P1" s="355"/>
      <c r="Q1" s="355"/>
      <c r="R1" s="355"/>
      <c r="T1" s="348" t="s">
        <v>686</v>
      </c>
    </row>
    <row r="2" spans="1:21" s="356" customFormat="1" ht="5.0999999999999996" customHeight="1" x14ac:dyDescent="0.25">
      <c r="A2" s="358"/>
      <c r="B2" s="358"/>
      <c r="C2" s="358"/>
      <c r="D2" s="358"/>
      <c r="E2" s="358"/>
      <c r="F2" s="358"/>
      <c r="G2" s="358"/>
      <c r="H2" s="358"/>
      <c r="I2" s="358"/>
      <c r="J2" s="358"/>
      <c r="K2" s="358"/>
      <c r="L2" s="358"/>
      <c r="M2" s="358"/>
      <c r="N2" s="358"/>
      <c r="O2" s="358"/>
      <c r="P2" s="358"/>
      <c r="Q2" s="358"/>
      <c r="R2" s="358"/>
    </row>
    <row r="3" spans="1:21" s="356" customFormat="1" ht="5.0999999999999996" customHeight="1" x14ac:dyDescent="0.25">
      <c r="A3" s="354"/>
      <c r="B3" s="354"/>
      <c r="C3" s="354"/>
      <c r="D3" s="354"/>
      <c r="E3" s="354"/>
      <c r="F3" s="354"/>
      <c r="G3" s="354"/>
      <c r="H3" s="354"/>
      <c r="I3" s="354"/>
      <c r="J3" s="354"/>
      <c r="K3" s="354"/>
      <c r="L3" s="354"/>
      <c r="M3" s="354"/>
      <c r="N3" s="354"/>
      <c r="O3" s="354"/>
      <c r="P3" s="354"/>
      <c r="Q3" s="354"/>
      <c r="R3" s="354"/>
    </row>
    <row r="5" spans="1:21" s="356" customFormat="1" ht="20.100000000000001" customHeight="1" x14ac:dyDescent="0.25">
      <c r="A5" s="183" t="s">
        <v>79</v>
      </c>
      <c r="B5" s="183"/>
      <c r="C5" s="183"/>
      <c r="D5" s="183"/>
      <c r="E5" s="183"/>
      <c r="F5" s="183"/>
      <c r="G5" s="183"/>
      <c r="H5" s="183"/>
      <c r="I5" s="183"/>
      <c r="J5" s="183"/>
      <c r="K5" s="183"/>
      <c r="L5" s="183"/>
      <c r="M5" s="183"/>
      <c r="N5" s="183"/>
      <c r="O5" s="183"/>
      <c r="P5" s="183"/>
      <c r="Q5" s="183"/>
      <c r="R5" s="183"/>
    </row>
    <row r="6" spans="1:21" s="356" customFormat="1" ht="20.100000000000001" customHeight="1" x14ac:dyDescent="0.25">
      <c r="A6" s="186" t="s">
        <v>212</v>
      </c>
      <c r="B6" s="186"/>
      <c r="C6" s="186"/>
      <c r="D6" s="186"/>
      <c r="E6" s="186"/>
      <c r="F6" s="186"/>
      <c r="G6" s="186"/>
      <c r="H6" s="186"/>
      <c r="I6" s="186"/>
      <c r="J6" s="186"/>
      <c r="K6" s="186"/>
      <c r="L6" s="186"/>
      <c r="M6" s="186"/>
      <c r="N6" s="186"/>
      <c r="O6" s="186"/>
      <c r="P6" s="186"/>
      <c r="Q6" s="186"/>
      <c r="R6" s="186"/>
    </row>
    <row r="7" spans="1:21" ht="20.100000000000001" customHeight="1" x14ac:dyDescent="0.25">
      <c r="A7" s="8"/>
      <c r="B7" s="8"/>
      <c r="C7" s="8"/>
      <c r="D7" s="8"/>
      <c r="E7" s="8"/>
      <c r="F7" s="8"/>
      <c r="G7" s="8"/>
      <c r="H7" s="8"/>
      <c r="I7" s="8"/>
      <c r="J7" s="8"/>
      <c r="K7" s="8"/>
      <c r="L7" s="8"/>
      <c r="M7" s="8"/>
      <c r="N7" s="8"/>
      <c r="O7" s="8"/>
      <c r="P7" s="8"/>
      <c r="Q7" s="8"/>
      <c r="R7" s="8"/>
    </row>
    <row r="8" spans="1:21" s="356" customFormat="1" ht="20.100000000000001" customHeight="1" x14ac:dyDescent="0.25">
      <c r="A8" s="169" t="s">
        <v>8</v>
      </c>
      <c r="B8" s="169"/>
      <c r="C8" s="169"/>
      <c r="D8" s="169"/>
      <c r="E8" s="169"/>
      <c r="F8" s="169"/>
      <c r="G8" s="169"/>
      <c r="H8" s="169"/>
      <c r="I8" s="169"/>
      <c r="J8" s="169"/>
      <c r="K8" s="169"/>
      <c r="L8" s="169"/>
      <c r="M8" s="169"/>
      <c r="N8" s="169"/>
      <c r="O8" s="169"/>
      <c r="P8" s="169"/>
      <c r="Q8" s="169"/>
      <c r="R8" s="169"/>
    </row>
    <row r="9" spans="1:21" ht="20.100000000000001" customHeight="1" x14ac:dyDescent="0.25">
      <c r="A9" s="8"/>
      <c r="B9" s="8"/>
      <c r="C9" s="8"/>
      <c r="D9" s="8"/>
      <c r="E9" s="8"/>
      <c r="F9" s="8"/>
      <c r="G9" s="8"/>
      <c r="H9" s="8"/>
      <c r="I9" s="8"/>
      <c r="J9" s="8"/>
      <c r="K9" s="8"/>
      <c r="L9" s="8"/>
      <c r="M9" s="8"/>
      <c r="N9" s="8"/>
      <c r="O9" s="8"/>
      <c r="P9" s="8"/>
      <c r="Q9" s="8"/>
      <c r="R9" s="8"/>
    </row>
    <row r="10" spans="1:21" s="356" customFormat="1" ht="39.950000000000003" customHeight="1" x14ac:dyDescent="0.25">
      <c r="A10" s="134" t="s">
        <v>5</v>
      </c>
      <c r="B10" s="163" t="s">
        <v>178</v>
      </c>
      <c r="C10" s="163"/>
      <c r="D10" s="163"/>
      <c r="E10" s="163" t="s">
        <v>6</v>
      </c>
      <c r="F10" s="163"/>
      <c r="G10" s="163"/>
      <c r="H10" s="163" t="s">
        <v>7</v>
      </c>
      <c r="I10" s="163"/>
      <c r="J10" s="163"/>
      <c r="K10" s="163" t="s">
        <v>237</v>
      </c>
      <c r="L10" s="163"/>
      <c r="M10" s="163"/>
      <c r="N10" s="163" t="s">
        <v>238</v>
      </c>
      <c r="O10" s="163"/>
      <c r="P10" s="163" t="s">
        <v>239</v>
      </c>
      <c r="Q10" s="163"/>
      <c r="R10" s="163"/>
      <c r="T10" s="360" t="s">
        <v>2</v>
      </c>
      <c r="U10" s="360"/>
    </row>
    <row r="11" spans="1:21" s="356" customFormat="1" ht="20.100000000000001" customHeight="1" x14ac:dyDescent="0.25">
      <c r="A11" s="43">
        <v>1</v>
      </c>
      <c r="B11" s="154">
        <f>'AMOSTRA DOS TERRENOS'!H9</f>
        <v>180000</v>
      </c>
      <c r="C11" s="154"/>
      <c r="D11" s="154"/>
      <c r="E11" s="154">
        <f>'AMOSTRA DOS TERRENOS'!I9</f>
        <v>300</v>
      </c>
      <c r="F11" s="154"/>
      <c r="G11" s="154"/>
      <c r="H11" s="185">
        <f>B11/E11</f>
        <v>600</v>
      </c>
      <c r="I11" s="185"/>
      <c r="J11" s="185"/>
      <c r="K11" s="147" t="s">
        <v>190</v>
      </c>
      <c r="L11" s="147"/>
      <c r="M11" s="147"/>
      <c r="N11" s="189">
        <f>VLOOKUP(K11,$T$12:$U$13,2,0)</f>
        <v>0.9</v>
      </c>
      <c r="O11" s="189"/>
      <c r="P11" s="146">
        <f>H11*N11</f>
        <v>540</v>
      </c>
      <c r="Q11" s="146"/>
      <c r="R11" s="146"/>
      <c r="T11" s="362" t="s">
        <v>191</v>
      </c>
      <c r="U11" s="362" t="s">
        <v>3</v>
      </c>
    </row>
    <row r="12" spans="1:21" s="356" customFormat="1" ht="20.100000000000001" customHeight="1" x14ac:dyDescent="0.25">
      <c r="A12" s="44">
        <v>2</v>
      </c>
      <c r="B12" s="154">
        <f>'AMOSTRA DOS TERRENOS'!H10</f>
        <v>200000</v>
      </c>
      <c r="C12" s="154"/>
      <c r="D12" s="154"/>
      <c r="E12" s="154">
        <f>'AMOSTRA DOS TERRENOS'!I10</f>
        <v>320</v>
      </c>
      <c r="F12" s="154"/>
      <c r="G12" s="154"/>
      <c r="H12" s="150">
        <f>B12/E12</f>
        <v>625</v>
      </c>
      <c r="I12" s="150"/>
      <c r="J12" s="150"/>
      <c r="K12" s="149" t="s">
        <v>190</v>
      </c>
      <c r="L12" s="149"/>
      <c r="M12" s="149"/>
      <c r="N12" s="188">
        <f>VLOOKUP(K12,$T$12:$U$13,2,0)</f>
        <v>0.9</v>
      </c>
      <c r="O12" s="188"/>
      <c r="P12" s="150">
        <f>H12*N12</f>
        <v>562.5</v>
      </c>
      <c r="Q12" s="150"/>
      <c r="R12" s="150"/>
      <c r="T12" s="356" t="s">
        <v>190</v>
      </c>
      <c r="U12" s="364">
        <v>0.9</v>
      </c>
    </row>
    <row r="13" spans="1:21" s="356" customFormat="1" ht="20.100000000000001" customHeight="1" x14ac:dyDescent="0.25">
      <c r="A13" s="44">
        <v>3</v>
      </c>
      <c r="B13" s="154">
        <f>'AMOSTRA DOS TERRENOS'!H11</f>
        <v>110000</v>
      </c>
      <c r="C13" s="154"/>
      <c r="D13" s="154"/>
      <c r="E13" s="154">
        <v>185</v>
      </c>
      <c r="F13" s="154"/>
      <c r="G13" s="154"/>
      <c r="H13" s="150">
        <f t="shared" ref="H13" si="0">B13/E13</f>
        <v>594.59459459459458</v>
      </c>
      <c r="I13" s="150"/>
      <c r="J13" s="150"/>
      <c r="K13" s="149" t="s">
        <v>190</v>
      </c>
      <c r="L13" s="149"/>
      <c r="M13" s="149"/>
      <c r="N13" s="188">
        <f>VLOOKUP(K13,$T$12:$U$13,2,0)</f>
        <v>0.9</v>
      </c>
      <c r="O13" s="188"/>
      <c r="P13" s="150">
        <f t="shared" ref="P13" si="1">H13*N13</f>
        <v>535.1351351351351</v>
      </c>
      <c r="Q13" s="150"/>
      <c r="R13" s="150"/>
      <c r="T13" s="356" t="s">
        <v>4</v>
      </c>
      <c r="U13" s="364">
        <v>1</v>
      </c>
    </row>
    <row r="14" spans="1:21" ht="20.100000000000001" customHeight="1" x14ac:dyDescent="0.25">
      <c r="A14" s="8"/>
      <c r="B14" s="8"/>
      <c r="C14" s="8"/>
      <c r="D14" s="8"/>
      <c r="E14" s="8"/>
      <c r="F14" s="8"/>
      <c r="G14" s="8"/>
      <c r="H14" s="8"/>
      <c r="I14" s="8"/>
      <c r="J14" s="8"/>
      <c r="K14" s="8"/>
      <c r="L14" s="8"/>
      <c r="M14" s="8"/>
      <c r="N14" s="8"/>
      <c r="O14" s="8"/>
      <c r="P14" s="8"/>
      <c r="Q14" s="8"/>
      <c r="R14" s="8"/>
    </row>
    <row r="15" spans="1:21" s="356" customFormat="1" ht="20.100000000000001" customHeight="1" x14ac:dyDescent="0.25">
      <c r="A15" s="8"/>
      <c r="B15" s="8"/>
      <c r="C15" s="8"/>
      <c r="D15" s="8"/>
      <c r="E15" s="8"/>
      <c r="F15" s="8"/>
      <c r="G15" s="8"/>
      <c r="H15" s="8"/>
      <c r="I15" s="8"/>
      <c r="J15" s="8"/>
      <c r="K15" s="8"/>
      <c r="L15" s="147" t="s">
        <v>22</v>
      </c>
      <c r="M15" s="147"/>
      <c r="N15" s="147"/>
      <c r="O15" s="147"/>
      <c r="P15" s="146">
        <f>AVERAGE(P11:R13)</f>
        <v>545.87837837837833</v>
      </c>
      <c r="Q15" s="146"/>
      <c r="R15" s="146"/>
    </row>
    <row r="16" spans="1:21" s="356" customFormat="1" ht="20.100000000000001" customHeight="1" x14ac:dyDescent="0.25">
      <c r="A16" s="8"/>
      <c r="B16" s="8"/>
      <c r="C16" s="8"/>
      <c r="D16" s="8"/>
      <c r="E16" s="8"/>
      <c r="F16" s="8"/>
      <c r="G16" s="8"/>
      <c r="H16" s="8"/>
      <c r="I16" s="8"/>
      <c r="J16" s="8"/>
      <c r="K16" s="8"/>
      <c r="L16" s="157" t="s">
        <v>23</v>
      </c>
      <c r="M16" s="157"/>
      <c r="N16" s="157"/>
      <c r="O16" s="157"/>
      <c r="P16" s="146">
        <f>STDEVA(P11:R13)</f>
        <v>14.598816956781775</v>
      </c>
      <c r="Q16" s="146"/>
      <c r="R16" s="146"/>
    </row>
    <row r="17" spans="1:18" s="356" customFormat="1" ht="20.100000000000001" customHeight="1" x14ac:dyDescent="0.25">
      <c r="A17" s="8"/>
      <c r="B17" s="8"/>
      <c r="C17" s="8"/>
      <c r="D17" s="8"/>
      <c r="E17" s="8"/>
      <c r="F17" s="8"/>
      <c r="G17" s="8"/>
      <c r="H17" s="8"/>
      <c r="I17" s="8"/>
      <c r="J17" s="8"/>
      <c r="K17" s="8"/>
      <c r="L17" s="149" t="s">
        <v>21</v>
      </c>
      <c r="M17" s="149"/>
      <c r="N17" s="149"/>
      <c r="O17" s="149"/>
      <c r="P17" s="162">
        <f>P16/P15</f>
        <v>2.6743717163061058E-2</v>
      </c>
      <c r="Q17" s="162"/>
      <c r="R17" s="162"/>
    </row>
    <row r="18" spans="1:18" ht="20.100000000000001" customHeight="1" x14ac:dyDescent="0.25">
      <c r="A18" s="8"/>
      <c r="B18" s="8"/>
      <c r="C18" s="8"/>
      <c r="D18" s="8"/>
      <c r="E18" s="8"/>
      <c r="F18" s="8"/>
      <c r="G18" s="8"/>
      <c r="H18" s="8"/>
      <c r="I18" s="8"/>
      <c r="J18" s="8"/>
      <c r="K18" s="8"/>
      <c r="L18" s="8"/>
      <c r="M18" s="8"/>
      <c r="N18" s="8"/>
      <c r="O18" s="8"/>
      <c r="P18" s="8"/>
      <c r="Q18" s="8"/>
      <c r="R18" s="8"/>
    </row>
    <row r="19" spans="1:18" ht="20.100000000000001" customHeight="1" x14ac:dyDescent="0.25">
      <c r="A19" s="8"/>
      <c r="B19" s="8"/>
      <c r="C19" s="8"/>
      <c r="D19" s="8"/>
      <c r="E19" s="8"/>
      <c r="F19" s="8"/>
      <c r="G19" s="8"/>
      <c r="H19" s="8"/>
      <c r="I19" s="8"/>
      <c r="J19" s="8"/>
      <c r="K19" s="8"/>
      <c r="L19" s="8"/>
      <c r="M19" s="8"/>
      <c r="N19" s="8"/>
      <c r="O19" s="8"/>
      <c r="P19" s="8"/>
      <c r="Q19" s="8"/>
      <c r="R19" s="8"/>
    </row>
    <row r="20" spans="1:18" s="356" customFormat="1" ht="20.100000000000001" customHeight="1" x14ac:dyDescent="0.25">
      <c r="A20" s="169" t="s">
        <v>15</v>
      </c>
      <c r="B20" s="169"/>
      <c r="C20" s="169"/>
      <c r="D20" s="169"/>
      <c r="E20" s="169"/>
      <c r="F20" s="169"/>
      <c r="G20" s="169"/>
      <c r="H20" s="169"/>
      <c r="I20" s="169"/>
      <c r="J20" s="169"/>
      <c r="K20" s="169"/>
      <c r="L20" s="169"/>
      <c r="M20" s="169"/>
      <c r="N20" s="169"/>
      <c r="O20" s="169"/>
      <c r="P20" s="169"/>
      <c r="Q20" s="169"/>
      <c r="R20" s="169"/>
    </row>
    <row r="21" spans="1:18" ht="20.100000000000001" customHeight="1" x14ac:dyDescent="0.25">
      <c r="A21" s="8"/>
      <c r="B21" s="8"/>
      <c r="C21" s="8"/>
      <c r="D21" s="8"/>
      <c r="E21" s="8"/>
      <c r="F21" s="8"/>
      <c r="G21" s="8"/>
      <c r="H21" s="8"/>
      <c r="I21" s="8"/>
      <c r="J21" s="8"/>
      <c r="K21" s="8"/>
      <c r="L21" s="8"/>
      <c r="M21" s="8"/>
      <c r="N21" s="8"/>
      <c r="O21" s="8"/>
      <c r="P21" s="8"/>
      <c r="Q21" s="8"/>
      <c r="R21" s="8"/>
    </row>
    <row r="22" spans="1:18" s="356" customFormat="1" ht="80.099999999999994" customHeight="1" x14ac:dyDescent="0.25">
      <c r="A22" s="158" t="s">
        <v>62</v>
      </c>
      <c r="B22" s="158"/>
      <c r="C22" s="158"/>
      <c r="D22" s="158"/>
      <c r="E22" s="158"/>
      <c r="F22" s="158"/>
      <c r="G22" s="158"/>
      <c r="H22" s="158"/>
      <c r="I22" s="158"/>
      <c r="J22" s="158"/>
      <c r="K22" s="158"/>
      <c r="L22" s="158"/>
      <c r="M22" s="158"/>
      <c r="N22" s="158"/>
      <c r="O22" s="158"/>
      <c r="P22" s="158"/>
      <c r="Q22" s="158"/>
      <c r="R22" s="158"/>
    </row>
    <row r="23" spans="1:18" ht="20.100000000000001" customHeight="1" x14ac:dyDescent="0.25">
      <c r="A23" s="8"/>
      <c r="B23" s="8"/>
      <c r="C23" s="8"/>
      <c r="D23" s="8"/>
      <c r="E23" s="8"/>
      <c r="F23" s="8"/>
      <c r="G23" s="8"/>
      <c r="H23" s="8"/>
      <c r="I23" s="8"/>
      <c r="J23" s="8"/>
      <c r="K23" s="8"/>
      <c r="L23" s="8"/>
      <c r="M23" s="8"/>
      <c r="N23" s="8"/>
      <c r="O23" s="8"/>
      <c r="P23" s="8"/>
      <c r="Q23" s="8"/>
      <c r="R23" s="8"/>
    </row>
    <row r="24" spans="1:18" s="356" customFormat="1" ht="20.100000000000001" customHeight="1" x14ac:dyDescent="0.25">
      <c r="A24" s="163" t="s">
        <v>9</v>
      </c>
      <c r="B24" s="163"/>
      <c r="C24" s="163"/>
      <c r="D24" s="163"/>
      <c r="E24" s="163"/>
      <c r="F24" s="163"/>
      <c r="G24" s="163"/>
      <c r="H24" s="163" t="s">
        <v>63</v>
      </c>
      <c r="I24" s="163"/>
      <c r="J24" s="163" t="s">
        <v>188</v>
      </c>
      <c r="K24" s="163"/>
      <c r="L24" s="163"/>
      <c r="M24" s="163"/>
      <c r="N24" s="163"/>
      <c r="O24" s="163" t="s">
        <v>189</v>
      </c>
      <c r="P24" s="163"/>
      <c r="Q24" s="163"/>
      <c r="R24" s="163"/>
    </row>
    <row r="25" spans="1:18" s="356" customFormat="1" ht="20.100000000000001" customHeight="1" x14ac:dyDescent="0.25">
      <c r="A25" s="147" t="s">
        <v>10</v>
      </c>
      <c r="B25" s="147"/>
      <c r="C25" s="147"/>
      <c r="D25" s="147"/>
      <c r="E25" s="147"/>
      <c r="F25" s="147"/>
      <c r="G25" s="147"/>
      <c r="H25" s="171" t="s">
        <v>214</v>
      </c>
      <c r="I25" s="171"/>
      <c r="J25" s="147" t="s">
        <v>183</v>
      </c>
      <c r="K25" s="147"/>
      <c r="L25" s="147"/>
      <c r="M25" s="147"/>
      <c r="N25" s="147"/>
      <c r="O25" s="146">
        <v>1</v>
      </c>
      <c r="P25" s="146"/>
      <c r="Q25" s="146"/>
      <c r="R25" s="146"/>
    </row>
    <row r="26" spans="1:18" s="356" customFormat="1" ht="20.100000000000001" customHeight="1" x14ac:dyDescent="0.25">
      <c r="A26" s="149" t="s">
        <v>13</v>
      </c>
      <c r="B26" s="149"/>
      <c r="C26" s="149"/>
      <c r="D26" s="149"/>
      <c r="E26" s="149"/>
      <c r="F26" s="149"/>
      <c r="G26" s="149"/>
      <c r="H26" s="170" t="s">
        <v>215</v>
      </c>
      <c r="I26" s="170"/>
      <c r="J26" s="149" t="s">
        <v>184</v>
      </c>
      <c r="K26" s="149"/>
      <c r="L26" s="149"/>
      <c r="M26" s="149"/>
      <c r="N26" s="149"/>
      <c r="O26" s="150">
        <v>1</v>
      </c>
      <c r="P26" s="150"/>
      <c r="Q26" s="150"/>
      <c r="R26" s="150"/>
    </row>
    <row r="27" spans="1:18" s="356" customFormat="1" ht="20.100000000000001" customHeight="1" x14ac:dyDescent="0.25">
      <c r="A27" s="149" t="s">
        <v>14</v>
      </c>
      <c r="B27" s="149"/>
      <c r="C27" s="149"/>
      <c r="D27" s="149"/>
      <c r="E27" s="149"/>
      <c r="F27" s="149"/>
      <c r="G27" s="149"/>
      <c r="H27" s="170" t="s">
        <v>216</v>
      </c>
      <c r="I27" s="170"/>
      <c r="J27" s="149" t="s">
        <v>185</v>
      </c>
      <c r="K27" s="149"/>
      <c r="L27" s="149"/>
      <c r="M27" s="149"/>
      <c r="N27" s="149"/>
      <c r="O27" s="150">
        <v>1</v>
      </c>
      <c r="P27" s="150"/>
      <c r="Q27" s="150"/>
      <c r="R27" s="150"/>
    </row>
    <row r="28" spans="1:18" s="356" customFormat="1" ht="20.100000000000001" customHeight="1" x14ac:dyDescent="0.25">
      <c r="A28" s="149" t="s">
        <v>11</v>
      </c>
      <c r="B28" s="149"/>
      <c r="C28" s="149"/>
      <c r="D28" s="149"/>
      <c r="E28" s="149"/>
      <c r="F28" s="149"/>
      <c r="G28" s="149"/>
      <c r="H28" s="170" t="s">
        <v>217</v>
      </c>
      <c r="I28" s="170"/>
      <c r="J28" s="149" t="s">
        <v>186</v>
      </c>
      <c r="K28" s="149"/>
      <c r="L28" s="149"/>
      <c r="M28" s="149"/>
      <c r="N28" s="149"/>
      <c r="O28" s="150">
        <v>1</v>
      </c>
      <c r="P28" s="150"/>
      <c r="Q28" s="150"/>
      <c r="R28" s="150"/>
    </row>
    <row r="29" spans="1:18" s="356" customFormat="1" ht="20.100000000000001" customHeight="1" x14ac:dyDescent="0.25">
      <c r="A29" s="149" t="s">
        <v>12</v>
      </c>
      <c r="B29" s="149"/>
      <c r="C29" s="149"/>
      <c r="D29" s="149"/>
      <c r="E29" s="149"/>
      <c r="F29" s="149"/>
      <c r="G29" s="149"/>
      <c r="H29" s="170" t="s">
        <v>218</v>
      </c>
      <c r="I29" s="170"/>
      <c r="J29" s="149" t="s">
        <v>187</v>
      </c>
      <c r="K29" s="149"/>
      <c r="L29" s="149"/>
      <c r="M29" s="149"/>
      <c r="N29" s="149"/>
      <c r="O29" s="150">
        <v>1</v>
      </c>
      <c r="P29" s="150"/>
      <c r="Q29" s="150"/>
      <c r="R29" s="150"/>
    </row>
    <row r="30" spans="1:18" ht="20.100000000000001" customHeight="1" x14ac:dyDescent="0.25">
      <c r="A30" s="8"/>
      <c r="B30" s="8"/>
      <c r="C30" s="8"/>
      <c r="D30" s="8"/>
      <c r="E30" s="8"/>
      <c r="F30" s="8"/>
      <c r="G30" s="8"/>
      <c r="H30" s="8"/>
      <c r="I30" s="8"/>
      <c r="J30" s="8"/>
      <c r="K30" s="8"/>
      <c r="L30" s="8"/>
      <c r="M30" s="8"/>
      <c r="N30" s="8"/>
      <c r="O30" s="8"/>
      <c r="P30" s="8"/>
      <c r="Q30" s="8"/>
      <c r="R30" s="8"/>
    </row>
    <row r="31" spans="1:18" ht="20.100000000000001" customHeight="1" x14ac:dyDescent="0.25">
      <c r="A31" s="8"/>
      <c r="B31" s="8"/>
      <c r="C31" s="8"/>
      <c r="D31" s="8"/>
      <c r="E31" s="8"/>
      <c r="F31" s="8"/>
      <c r="G31" s="8"/>
      <c r="H31" s="8"/>
      <c r="I31" s="8"/>
      <c r="J31" s="8"/>
      <c r="K31" s="8"/>
      <c r="L31" s="8"/>
      <c r="M31" s="8"/>
      <c r="N31" s="8"/>
      <c r="O31" s="8"/>
      <c r="P31" s="8"/>
      <c r="Q31" s="8"/>
      <c r="R31" s="8"/>
    </row>
    <row r="32" spans="1:18" s="356" customFormat="1" ht="20.100000000000001" customHeight="1" x14ac:dyDescent="0.25">
      <c r="A32" s="163" t="s">
        <v>19</v>
      </c>
      <c r="B32" s="163"/>
      <c r="C32" s="163"/>
      <c r="D32" s="163"/>
      <c r="E32" s="187" t="s">
        <v>20</v>
      </c>
      <c r="F32" s="187"/>
      <c r="G32" s="187"/>
      <c r="H32" s="187"/>
      <c r="I32" s="187"/>
      <c r="J32" s="163" t="s">
        <v>16</v>
      </c>
      <c r="K32" s="163"/>
      <c r="L32" s="8"/>
      <c r="M32" s="8"/>
      <c r="N32" s="8"/>
      <c r="O32" s="8"/>
      <c r="P32" s="8"/>
      <c r="Q32" s="8"/>
      <c r="R32" s="8"/>
    </row>
    <row r="33" spans="1:25" ht="20.100000000000001" customHeight="1" x14ac:dyDescent="0.25">
      <c r="A33" s="163"/>
      <c r="B33" s="163"/>
      <c r="C33" s="163"/>
      <c r="D33" s="163"/>
      <c r="E33" s="46" t="s">
        <v>214</v>
      </c>
      <c r="F33" s="46" t="s">
        <v>215</v>
      </c>
      <c r="G33" s="46" t="s">
        <v>216</v>
      </c>
      <c r="H33" s="46" t="s">
        <v>217</v>
      </c>
      <c r="I33" s="46" t="s">
        <v>218</v>
      </c>
      <c r="J33" s="163"/>
      <c r="K33" s="163"/>
      <c r="L33" s="8"/>
      <c r="M33" s="8"/>
      <c r="N33" s="8"/>
      <c r="O33" s="8"/>
      <c r="P33" s="8"/>
      <c r="Q33" s="8"/>
      <c r="R33" s="8"/>
    </row>
    <row r="34" spans="1:25" ht="20.100000000000001" customHeight="1" x14ac:dyDescent="0.25">
      <c r="A34" s="187"/>
      <c r="B34" s="187"/>
      <c r="C34" s="187"/>
      <c r="D34" s="187"/>
      <c r="E34" s="5">
        <v>1</v>
      </c>
      <c r="F34" s="5">
        <v>0.95</v>
      </c>
      <c r="G34" s="5">
        <v>0.8</v>
      </c>
      <c r="H34" s="5">
        <v>1</v>
      </c>
      <c r="I34" s="5">
        <v>1</v>
      </c>
      <c r="J34" s="146">
        <f>SUM(E34:I34)-COUNT(E34:I34)+1</f>
        <v>0.75</v>
      </c>
      <c r="K34" s="146"/>
      <c r="L34" s="8"/>
      <c r="M34" s="8"/>
      <c r="N34" s="8"/>
      <c r="O34" s="8"/>
      <c r="P34" s="8"/>
      <c r="Q34" s="8"/>
      <c r="R34" s="8"/>
    </row>
    <row r="35" spans="1:25" ht="20.100000000000001" customHeight="1" x14ac:dyDescent="0.25">
      <c r="A35" s="8"/>
      <c r="B35" s="8"/>
      <c r="C35" s="8"/>
      <c r="D35" s="8"/>
      <c r="E35" s="8"/>
      <c r="F35" s="8"/>
      <c r="G35" s="8"/>
      <c r="H35" s="8"/>
      <c r="I35" s="8"/>
      <c r="J35" s="8"/>
      <c r="K35" s="8"/>
      <c r="L35" s="8"/>
      <c r="M35" s="8"/>
      <c r="N35" s="8"/>
      <c r="O35" s="8"/>
      <c r="P35" s="8"/>
      <c r="Q35" s="8"/>
      <c r="R35" s="8"/>
    </row>
    <row r="36" spans="1:25" ht="39.950000000000003" customHeight="1" x14ac:dyDescent="0.25">
      <c r="A36" s="46" t="s">
        <v>5</v>
      </c>
      <c r="B36" s="166" t="str">
        <f>P10</f>
        <v>Valor unitário ajustado ao fator</v>
      </c>
      <c r="C36" s="166"/>
      <c r="D36" s="166"/>
      <c r="E36" s="46" t="s">
        <v>214</v>
      </c>
      <c r="F36" s="46" t="s">
        <v>215</v>
      </c>
      <c r="G36" s="46" t="s">
        <v>216</v>
      </c>
      <c r="H36" s="46" t="s">
        <v>217</v>
      </c>
      <c r="I36" s="46" t="s">
        <v>218</v>
      </c>
      <c r="J36" s="166" t="s">
        <v>16</v>
      </c>
      <c r="K36" s="166"/>
      <c r="L36" s="166" t="s">
        <v>17</v>
      </c>
      <c r="M36" s="166"/>
      <c r="N36" s="166" t="s">
        <v>9</v>
      </c>
      <c r="O36" s="166"/>
      <c r="P36" s="166" t="s">
        <v>18</v>
      </c>
      <c r="Q36" s="166"/>
      <c r="R36" s="166"/>
      <c r="Y36" s="357" t="s">
        <v>235</v>
      </c>
    </row>
    <row r="37" spans="1:25" ht="20.100000000000001" customHeight="1" x14ac:dyDescent="0.25">
      <c r="A37" s="43">
        <v>1</v>
      </c>
      <c r="B37" s="146">
        <f>P11</f>
        <v>540</v>
      </c>
      <c r="C37" s="146"/>
      <c r="D37" s="146"/>
      <c r="E37" s="5">
        <v>1</v>
      </c>
      <c r="F37" s="5">
        <v>0.95</v>
      </c>
      <c r="G37" s="5">
        <v>1</v>
      </c>
      <c r="H37" s="5">
        <v>1</v>
      </c>
      <c r="I37" s="5">
        <v>1</v>
      </c>
      <c r="J37" s="146">
        <f>SUM(E37:I37)-COUNT(E37:I37)+1</f>
        <v>0.95000000000000018</v>
      </c>
      <c r="K37" s="147"/>
      <c r="L37" s="146">
        <f t="shared" ref="L37:L39" si="2">$J$34</f>
        <v>0.75</v>
      </c>
      <c r="M37" s="147"/>
      <c r="N37" s="146">
        <f t="shared" ref="N37:N39" si="3">L37/J37</f>
        <v>0.78947368421052622</v>
      </c>
      <c r="O37" s="147"/>
      <c r="P37" s="146">
        <f t="shared" ref="P37:P39" si="4">B37*N37</f>
        <v>426.31578947368416</v>
      </c>
      <c r="Q37" s="146"/>
      <c r="R37" s="146"/>
      <c r="Y37" s="357">
        <v>1</v>
      </c>
    </row>
    <row r="38" spans="1:25" ht="20.100000000000001" customHeight="1" x14ac:dyDescent="0.25">
      <c r="A38" s="44">
        <v>2</v>
      </c>
      <c r="B38" s="150">
        <f>P12</f>
        <v>562.5</v>
      </c>
      <c r="C38" s="150"/>
      <c r="D38" s="150"/>
      <c r="E38" s="2">
        <v>1</v>
      </c>
      <c r="F38" s="2">
        <v>0.95</v>
      </c>
      <c r="G38" s="2">
        <v>1</v>
      </c>
      <c r="H38" s="2">
        <v>1</v>
      </c>
      <c r="I38" s="2">
        <v>1</v>
      </c>
      <c r="J38" s="150">
        <f t="shared" ref="J38:J39" si="5">SUM(E38:I38)-COUNT(E38:I38)+1</f>
        <v>0.95000000000000018</v>
      </c>
      <c r="K38" s="149"/>
      <c r="L38" s="150">
        <f t="shared" si="2"/>
        <v>0.75</v>
      </c>
      <c r="M38" s="149"/>
      <c r="N38" s="150">
        <f t="shared" si="3"/>
        <v>0.78947368421052622</v>
      </c>
      <c r="O38" s="149"/>
      <c r="P38" s="150">
        <f t="shared" si="4"/>
        <v>444.07894736842098</v>
      </c>
      <c r="Q38" s="150"/>
      <c r="R38" s="150"/>
      <c r="Y38" s="357">
        <v>1</v>
      </c>
    </row>
    <row r="39" spans="1:25" ht="20.100000000000001" customHeight="1" x14ac:dyDescent="0.25">
      <c r="A39" s="44">
        <v>3</v>
      </c>
      <c r="B39" s="150">
        <f>P13</f>
        <v>535.1351351351351</v>
      </c>
      <c r="C39" s="150"/>
      <c r="D39" s="150"/>
      <c r="E39" s="2">
        <v>0.95</v>
      </c>
      <c r="F39" s="2">
        <v>0.9</v>
      </c>
      <c r="G39" s="2">
        <v>0.8</v>
      </c>
      <c r="H39" s="2">
        <v>1</v>
      </c>
      <c r="I39" s="2">
        <v>1</v>
      </c>
      <c r="J39" s="150">
        <f t="shared" si="5"/>
        <v>0.65000000000000036</v>
      </c>
      <c r="K39" s="149"/>
      <c r="L39" s="150">
        <f t="shared" si="2"/>
        <v>0.75</v>
      </c>
      <c r="M39" s="149"/>
      <c r="N39" s="150">
        <f t="shared" si="3"/>
        <v>1.1538461538461533</v>
      </c>
      <c r="O39" s="149"/>
      <c r="P39" s="150">
        <f t="shared" si="4"/>
        <v>617.46361746361708</v>
      </c>
      <c r="Q39" s="150"/>
      <c r="R39" s="150"/>
      <c r="Y39" s="357">
        <v>1</v>
      </c>
    </row>
    <row r="40" spans="1:25" ht="20.100000000000001" customHeight="1" x14ac:dyDescent="0.25">
      <c r="A40" s="8"/>
      <c r="B40" s="8"/>
      <c r="C40" s="8"/>
      <c r="D40" s="8"/>
      <c r="E40" s="8"/>
      <c r="F40" s="8"/>
      <c r="G40" s="8"/>
      <c r="H40" s="8"/>
      <c r="I40" s="8"/>
      <c r="J40" s="8"/>
      <c r="K40" s="8"/>
      <c r="L40" s="8"/>
      <c r="M40" s="8"/>
      <c r="N40" s="8"/>
      <c r="O40" s="8"/>
      <c r="P40" s="8"/>
      <c r="Q40" s="8"/>
      <c r="R40" s="8"/>
    </row>
    <row r="41" spans="1:25" ht="20.100000000000001" customHeight="1" x14ac:dyDescent="0.25">
      <c r="A41" s="8"/>
      <c r="B41" s="8"/>
      <c r="C41" s="8"/>
      <c r="D41" s="8"/>
      <c r="E41" s="47"/>
      <c r="F41" s="47"/>
      <c r="G41" s="47"/>
      <c r="H41" s="47"/>
      <c r="I41" s="47"/>
      <c r="J41" s="8"/>
      <c r="K41" s="8"/>
      <c r="L41" s="147" t="s">
        <v>22</v>
      </c>
      <c r="M41" s="147"/>
      <c r="N41" s="147"/>
      <c r="O41" s="147"/>
      <c r="P41" s="146">
        <f>AVERAGE(P37:R39)</f>
        <v>495.95278476857408</v>
      </c>
      <c r="Q41" s="146"/>
      <c r="R41" s="146"/>
    </row>
    <row r="42" spans="1:25" ht="20.100000000000001" customHeight="1" x14ac:dyDescent="0.25">
      <c r="A42" s="8"/>
      <c r="B42" s="8"/>
      <c r="C42" s="8"/>
      <c r="D42" s="8"/>
      <c r="E42" s="15"/>
      <c r="F42" s="8"/>
      <c r="G42" s="8"/>
      <c r="H42" s="8"/>
      <c r="I42" s="8"/>
      <c r="J42" s="8"/>
      <c r="K42" s="8"/>
      <c r="L42" s="157" t="s">
        <v>23</v>
      </c>
      <c r="M42" s="157"/>
      <c r="N42" s="157"/>
      <c r="O42" s="157"/>
      <c r="P42" s="146">
        <f>STDEVA(P37:R39)</f>
        <v>105.60560729090254</v>
      </c>
      <c r="Q42" s="146"/>
      <c r="R42" s="146"/>
    </row>
    <row r="43" spans="1:25" ht="20.100000000000001" customHeight="1" x14ac:dyDescent="0.25">
      <c r="A43" s="8"/>
      <c r="B43" s="8"/>
      <c r="C43" s="8"/>
      <c r="D43" s="8"/>
      <c r="E43" s="8"/>
      <c r="F43" s="8"/>
      <c r="G43" s="8"/>
      <c r="H43" s="48"/>
      <c r="I43" s="8"/>
      <c r="J43" s="8"/>
      <c r="K43" s="8"/>
      <c r="L43" s="149" t="s">
        <v>21</v>
      </c>
      <c r="M43" s="149"/>
      <c r="N43" s="149"/>
      <c r="O43" s="149"/>
      <c r="P43" s="162">
        <f>P42/P41</f>
        <v>0.21293480051771696</v>
      </c>
      <c r="Q43" s="162"/>
      <c r="R43" s="162"/>
    </row>
    <row r="44" spans="1:25" ht="20.100000000000001" customHeight="1" x14ac:dyDescent="0.25">
      <c r="A44" s="8"/>
      <c r="B44" s="8"/>
      <c r="C44" s="8"/>
      <c r="D44" s="8"/>
      <c r="E44" s="8"/>
      <c r="F44" s="8"/>
      <c r="G44" s="8"/>
      <c r="H44" s="48"/>
      <c r="I44" s="8"/>
      <c r="J44" s="8"/>
      <c r="K44" s="8"/>
      <c r="L44" s="8"/>
      <c r="M44" s="8"/>
      <c r="N44" s="8"/>
      <c r="O44" s="8"/>
      <c r="P44" s="49"/>
      <c r="Q44" s="49"/>
      <c r="R44" s="49"/>
    </row>
    <row r="45" spans="1:25" ht="20.100000000000001" customHeight="1" x14ac:dyDescent="0.25">
      <c r="A45" s="8"/>
      <c r="B45" s="8"/>
      <c r="C45" s="8"/>
      <c r="D45" s="8"/>
      <c r="E45" s="8"/>
      <c r="F45" s="8"/>
      <c r="G45" s="8"/>
      <c r="H45" s="8"/>
      <c r="I45" s="50"/>
      <c r="J45" s="8"/>
      <c r="K45" s="8"/>
      <c r="L45" s="8"/>
      <c r="M45" s="8"/>
      <c r="N45" s="8"/>
      <c r="O45" s="8"/>
      <c r="P45" s="8"/>
      <c r="Q45" s="8"/>
      <c r="R45" s="8"/>
    </row>
    <row r="46" spans="1:25" ht="20.100000000000001" customHeight="1" x14ac:dyDescent="0.25">
      <c r="A46" s="168" t="s">
        <v>242</v>
      </c>
      <c r="B46" s="168"/>
      <c r="C46" s="168"/>
      <c r="D46" s="168"/>
      <c r="E46" s="168"/>
      <c r="F46" s="168"/>
      <c r="G46" s="168"/>
      <c r="H46" s="168"/>
      <c r="I46" s="168"/>
      <c r="J46" s="168"/>
      <c r="K46" s="168"/>
      <c r="L46" s="168"/>
      <c r="M46" s="168"/>
      <c r="N46" s="168"/>
      <c r="O46" s="168"/>
      <c r="P46" s="168"/>
      <c r="Q46" s="168"/>
      <c r="R46" s="168"/>
    </row>
    <row r="47" spans="1:25" ht="20.100000000000001" customHeight="1" x14ac:dyDescent="0.25">
      <c r="A47" s="8"/>
      <c r="B47" s="8"/>
      <c r="C47" s="8"/>
      <c r="D47" s="8"/>
      <c r="E47" s="8"/>
      <c r="F47" s="8"/>
      <c r="G47" s="8"/>
      <c r="H47" s="8"/>
      <c r="I47" s="50"/>
      <c r="J47" s="8"/>
      <c r="K47" s="8"/>
      <c r="L47" s="8"/>
      <c r="M47" s="8"/>
      <c r="N47" s="8"/>
      <c r="O47" s="8"/>
      <c r="P47" s="8"/>
      <c r="Q47" s="8"/>
      <c r="R47" s="8"/>
    </row>
    <row r="48" spans="1:25" ht="20.100000000000001" customHeight="1" x14ac:dyDescent="0.25">
      <c r="A48" s="8"/>
      <c r="B48" s="8"/>
      <c r="C48" s="8"/>
      <c r="D48" s="8"/>
      <c r="E48" s="8"/>
      <c r="F48" s="8"/>
      <c r="G48" s="8"/>
      <c r="H48" s="8"/>
      <c r="I48" s="50"/>
      <c r="J48" s="8"/>
      <c r="K48" s="8"/>
      <c r="L48" s="8"/>
      <c r="M48" s="8"/>
      <c r="N48" s="8"/>
      <c r="O48" s="8"/>
      <c r="P48" s="8"/>
      <c r="Q48" s="8"/>
      <c r="R48" s="8"/>
    </row>
    <row r="49" spans="1:22" s="367" customFormat="1" ht="20.100000000000001" customHeight="1" x14ac:dyDescent="0.25">
      <c r="A49" s="8"/>
      <c r="B49" s="8"/>
      <c r="C49" s="8"/>
      <c r="D49" s="8"/>
      <c r="E49" s="8"/>
      <c r="F49" s="8"/>
      <c r="G49" s="8"/>
      <c r="H49" s="8"/>
      <c r="I49" s="50"/>
      <c r="J49" s="8"/>
      <c r="K49" s="8"/>
      <c r="L49" s="8"/>
      <c r="M49" s="8"/>
      <c r="N49" s="8"/>
      <c r="O49" s="8"/>
      <c r="P49" s="8"/>
      <c r="Q49" s="8"/>
      <c r="R49" s="8"/>
      <c r="S49" s="356"/>
      <c r="T49" s="356"/>
      <c r="U49" s="356"/>
      <c r="V49" s="356"/>
    </row>
    <row r="50" spans="1:22" s="367" customFormat="1" ht="20.100000000000001" customHeight="1" x14ac:dyDescent="0.25">
      <c r="A50" s="8"/>
      <c r="B50" s="8"/>
      <c r="C50" s="8"/>
      <c r="D50" s="8"/>
      <c r="E50" s="8"/>
      <c r="F50" s="8"/>
      <c r="G50" s="8"/>
      <c r="H50" s="8"/>
      <c r="I50" s="50"/>
      <c r="J50" s="8"/>
      <c r="K50" s="8"/>
      <c r="L50" s="8"/>
      <c r="M50" s="8"/>
      <c r="N50" s="8"/>
      <c r="O50" s="8"/>
      <c r="P50" s="8"/>
      <c r="Q50" s="8"/>
      <c r="R50" s="8"/>
      <c r="S50" s="356"/>
      <c r="T50" s="356"/>
      <c r="U50" s="356"/>
      <c r="V50" s="356"/>
    </row>
    <row r="51" spans="1:22" s="367" customFormat="1" ht="20.100000000000001" customHeight="1" x14ac:dyDescent="0.25">
      <c r="A51" s="8"/>
      <c r="B51" s="8"/>
      <c r="C51" s="8"/>
      <c r="D51" s="8"/>
      <c r="E51" s="8"/>
      <c r="F51" s="8"/>
      <c r="G51" s="8"/>
      <c r="H51" s="8"/>
      <c r="I51" s="50"/>
      <c r="J51" s="8"/>
      <c r="K51" s="8"/>
      <c r="L51" s="8"/>
      <c r="M51" s="8"/>
      <c r="N51" s="8"/>
      <c r="O51" s="8"/>
      <c r="P51" s="8"/>
      <c r="Q51" s="8"/>
      <c r="R51" s="8"/>
      <c r="S51" s="356"/>
      <c r="T51" s="356"/>
      <c r="U51" s="356"/>
      <c r="V51" s="356"/>
    </row>
    <row r="52" spans="1:22" s="367" customFormat="1" ht="20.100000000000001" customHeight="1" x14ac:dyDescent="0.25">
      <c r="A52" s="8"/>
      <c r="B52" s="8"/>
      <c r="C52" s="8"/>
      <c r="D52" s="8"/>
      <c r="E52" s="8"/>
      <c r="F52" s="8"/>
      <c r="G52" s="8"/>
      <c r="H52" s="8"/>
      <c r="I52" s="50"/>
      <c r="J52" s="8"/>
      <c r="K52" s="8"/>
      <c r="L52" s="8"/>
      <c r="M52" s="8"/>
      <c r="N52" s="8"/>
      <c r="O52" s="8"/>
      <c r="P52" s="8"/>
      <c r="Q52" s="8"/>
      <c r="R52" s="8"/>
      <c r="S52" s="356"/>
      <c r="T52" s="356"/>
      <c r="U52" s="356"/>
      <c r="V52" s="356"/>
    </row>
    <row r="53" spans="1:22" s="367" customFormat="1" ht="20.100000000000001" customHeight="1" x14ac:dyDescent="0.25">
      <c r="A53" s="8"/>
      <c r="B53" s="8"/>
      <c r="C53" s="8"/>
      <c r="D53" s="8"/>
      <c r="E53" s="8"/>
      <c r="F53" s="8"/>
      <c r="G53" s="8"/>
      <c r="H53" s="8"/>
      <c r="I53" s="50"/>
      <c r="J53" s="8"/>
      <c r="K53" s="8"/>
      <c r="L53" s="8"/>
      <c r="M53" s="8"/>
      <c r="N53" s="8"/>
      <c r="O53" s="8"/>
      <c r="P53" s="8"/>
      <c r="Q53" s="8"/>
      <c r="R53" s="8"/>
      <c r="S53" s="356"/>
      <c r="T53" s="356"/>
      <c r="U53" s="356"/>
      <c r="V53" s="356"/>
    </row>
    <row r="54" spans="1:22" s="367" customFormat="1" ht="20.100000000000001" customHeight="1" x14ac:dyDescent="0.25">
      <c r="A54" s="8"/>
      <c r="B54" s="8"/>
      <c r="C54" s="8"/>
      <c r="D54" s="8"/>
      <c r="E54" s="8"/>
      <c r="F54" s="8"/>
      <c r="G54" s="8"/>
      <c r="H54" s="8"/>
      <c r="I54" s="50"/>
      <c r="J54" s="8"/>
      <c r="K54" s="8"/>
      <c r="L54" s="8"/>
      <c r="M54" s="8"/>
      <c r="N54" s="8"/>
      <c r="O54" s="8"/>
      <c r="P54" s="8"/>
      <c r="Q54" s="8"/>
      <c r="R54" s="8"/>
      <c r="S54" s="356"/>
      <c r="T54" s="356"/>
      <c r="U54" s="356"/>
      <c r="V54" s="356"/>
    </row>
    <row r="55" spans="1:22" s="367" customFormat="1" ht="20.100000000000001" customHeight="1" x14ac:dyDescent="0.25">
      <c r="A55" s="8"/>
      <c r="B55" s="8"/>
      <c r="C55" s="8"/>
      <c r="D55" s="8"/>
      <c r="E55" s="8"/>
      <c r="F55" s="8"/>
      <c r="G55" s="8"/>
      <c r="H55" s="8"/>
      <c r="I55" s="50"/>
      <c r="J55" s="8"/>
      <c r="K55" s="8"/>
      <c r="L55" s="8"/>
      <c r="M55" s="8"/>
      <c r="N55" s="8"/>
      <c r="O55" s="8"/>
      <c r="P55" s="8"/>
      <c r="Q55" s="8"/>
      <c r="R55" s="8"/>
      <c r="S55" s="356"/>
      <c r="T55" s="356"/>
      <c r="U55" s="356"/>
      <c r="V55" s="356"/>
    </row>
    <row r="56" spans="1:22" s="367" customFormat="1" ht="20.100000000000001" customHeight="1" x14ac:dyDescent="0.25">
      <c r="A56" s="8"/>
      <c r="B56" s="8"/>
      <c r="C56" s="8"/>
      <c r="D56" s="8"/>
      <c r="E56" s="8"/>
      <c r="F56" s="8"/>
      <c r="G56" s="8"/>
      <c r="H56" s="8"/>
      <c r="I56" s="50"/>
      <c r="J56" s="8"/>
      <c r="K56" s="8"/>
      <c r="L56" s="8"/>
      <c r="M56" s="8"/>
      <c r="N56" s="8"/>
      <c r="O56" s="8"/>
      <c r="P56" s="8"/>
      <c r="Q56" s="8"/>
      <c r="R56" s="8"/>
      <c r="S56" s="356"/>
      <c r="T56" s="356"/>
      <c r="U56" s="356"/>
      <c r="V56" s="356"/>
    </row>
    <row r="57" spans="1:22" s="367" customFormat="1" ht="20.100000000000001" customHeight="1" x14ac:dyDescent="0.25">
      <c r="A57" s="8"/>
      <c r="B57" s="8"/>
      <c r="C57" s="8"/>
      <c r="D57" s="8"/>
      <c r="E57" s="8"/>
      <c r="F57" s="8"/>
      <c r="G57" s="8"/>
      <c r="H57" s="8"/>
      <c r="I57" s="50"/>
      <c r="J57" s="8"/>
      <c r="K57" s="8"/>
      <c r="L57" s="8"/>
      <c r="M57" s="8"/>
      <c r="N57" s="8"/>
      <c r="O57" s="8"/>
      <c r="P57" s="8"/>
      <c r="Q57" s="8"/>
      <c r="R57" s="8"/>
      <c r="S57" s="356"/>
      <c r="T57" s="356"/>
      <c r="U57" s="356"/>
      <c r="V57" s="356"/>
    </row>
    <row r="58" spans="1:22" s="367" customFormat="1" ht="20.100000000000001" customHeight="1" x14ac:dyDescent="0.25">
      <c r="A58" s="8"/>
      <c r="B58" s="8"/>
      <c r="C58" s="8"/>
      <c r="D58" s="8"/>
      <c r="E58" s="8"/>
      <c r="F58" s="8"/>
      <c r="G58" s="8"/>
      <c r="H58" s="8"/>
      <c r="I58" s="50"/>
      <c r="J58" s="8"/>
      <c r="K58" s="8"/>
      <c r="L58" s="8"/>
      <c r="M58" s="8"/>
      <c r="N58" s="8"/>
      <c r="O58" s="8"/>
      <c r="P58" s="8"/>
      <c r="Q58" s="8"/>
      <c r="R58" s="8"/>
      <c r="S58" s="356"/>
      <c r="T58" s="356"/>
      <c r="U58" s="356"/>
      <c r="V58" s="356"/>
    </row>
    <row r="59" spans="1:22" s="367" customFormat="1" ht="20.100000000000001" customHeight="1" x14ac:dyDescent="0.25">
      <c r="A59" s="8"/>
      <c r="B59" s="8"/>
      <c r="C59" s="8"/>
      <c r="D59" s="8"/>
      <c r="E59" s="8"/>
      <c r="F59" s="8"/>
      <c r="G59" s="8"/>
      <c r="H59" s="8"/>
      <c r="I59" s="50"/>
      <c r="J59" s="8"/>
      <c r="K59" s="8"/>
      <c r="L59" s="8"/>
      <c r="M59" s="8"/>
      <c r="N59" s="8"/>
      <c r="O59" s="8"/>
      <c r="P59" s="8"/>
      <c r="Q59" s="8"/>
      <c r="R59" s="8"/>
      <c r="S59" s="356"/>
      <c r="T59" s="356"/>
      <c r="U59" s="356"/>
      <c r="V59" s="356"/>
    </row>
    <row r="60" spans="1:22" s="367" customFormat="1" ht="20.100000000000001" customHeight="1" x14ac:dyDescent="0.25">
      <c r="A60" s="8"/>
      <c r="B60" s="8"/>
      <c r="C60" s="8"/>
      <c r="D60" s="8"/>
      <c r="E60" s="8"/>
      <c r="F60" s="8"/>
      <c r="G60" s="8"/>
      <c r="H60" s="8"/>
      <c r="I60" s="50"/>
      <c r="J60" s="8"/>
      <c r="K60" s="8"/>
      <c r="L60" s="8"/>
      <c r="M60" s="8"/>
      <c r="N60" s="8"/>
      <c r="O60" s="8"/>
      <c r="P60" s="8"/>
      <c r="Q60" s="8"/>
      <c r="R60" s="8"/>
      <c r="S60" s="356"/>
      <c r="T60" s="356"/>
      <c r="U60" s="356"/>
      <c r="V60" s="356"/>
    </row>
    <row r="61" spans="1:22" s="367" customFormat="1" ht="20.100000000000001" customHeight="1" x14ac:dyDescent="0.25">
      <c r="A61" s="8"/>
      <c r="B61" s="8"/>
      <c r="C61" s="8"/>
      <c r="D61" s="8"/>
      <c r="E61" s="8"/>
      <c r="F61" s="8"/>
      <c r="G61" s="8"/>
      <c r="H61" s="8"/>
      <c r="I61" s="50"/>
      <c r="J61" s="8"/>
      <c r="K61" s="8"/>
      <c r="L61" s="8"/>
      <c r="M61" s="8"/>
      <c r="N61" s="8"/>
      <c r="O61" s="8"/>
      <c r="P61" s="8"/>
      <c r="Q61" s="8"/>
      <c r="R61" s="8"/>
      <c r="S61" s="356"/>
      <c r="T61" s="356"/>
      <c r="U61" s="356"/>
      <c r="V61" s="356"/>
    </row>
    <row r="62" spans="1:22" s="367" customFormat="1" ht="20.100000000000001" customHeight="1" x14ac:dyDescent="0.25">
      <c r="A62" s="8"/>
      <c r="B62" s="8"/>
      <c r="C62" s="8"/>
      <c r="D62" s="8"/>
      <c r="E62" s="8"/>
      <c r="F62" s="8"/>
      <c r="G62" s="8"/>
      <c r="H62" s="8"/>
      <c r="I62" s="50"/>
      <c r="J62" s="8"/>
      <c r="K62" s="8"/>
      <c r="L62" s="8"/>
      <c r="M62" s="8"/>
      <c r="N62" s="8"/>
      <c r="O62" s="8"/>
      <c r="P62" s="8"/>
      <c r="Q62" s="8"/>
      <c r="R62" s="8"/>
      <c r="S62" s="356"/>
      <c r="T62" s="356"/>
      <c r="U62" s="356"/>
      <c r="V62" s="356"/>
    </row>
    <row r="63" spans="1:22" s="367" customFormat="1" ht="20.100000000000001" customHeight="1" x14ac:dyDescent="0.25">
      <c r="A63" s="8"/>
      <c r="B63" s="8"/>
      <c r="C63" s="8"/>
      <c r="D63" s="8"/>
      <c r="E63" s="8"/>
      <c r="F63" s="8"/>
      <c r="G63" s="8"/>
      <c r="H63" s="8"/>
      <c r="I63" s="50"/>
      <c r="J63" s="8"/>
      <c r="K63" s="8"/>
      <c r="L63" s="8"/>
      <c r="M63" s="8"/>
      <c r="N63" s="8"/>
      <c r="O63" s="8"/>
      <c r="P63" s="8"/>
      <c r="Q63" s="8"/>
      <c r="R63" s="8"/>
      <c r="S63" s="356"/>
      <c r="T63" s="356"/>
      <c r="U63" s="356"/>
      <c r="V63" s="356"/>
    </row>
    <row r="64" spans="1:22" s="367" customFormat="1" ht="20.100000000000001" customHeight="1" x14ac:dyDescent="0.25">
      <c r="A64" s="8"/>
      <c r="B64" s="8"/>
      <c r="C64" s="8"/>
      <c r="D64" s="8"/>
      <c r="E64" s="8"/>
      <c r="F64" s="8"/>
      <c r="G64" s="8"/>
      <c r="H64" s="8"/>
      <c r="I64" s="50"/>
      <c r="J64" s="8"/>
      <c r="K64" s="8"/>
      <c r="L64" s="8"/>
      <c r="M64" s="8"/>
      <c r="N64" s="8"/>
      <c r="O64" s="8"/>
      <c r="P64" s="8"/>
      <c r="Q64" s="8"/>
      <c r="R64" s="8"/>
      <c r="S64" s="356"/>
      <c r="T64" s="356"/>
      <c r="U64" s="356"/>
      <c r="V64" s="356"/>
    </row>
    <row r="65" spans="1:18" s="356" customFormat="1" ht="20.100000000000001" customHeight="1" x14ac:dyDescent="0.25">
      <c r="A65" s="8"/>
      <c r="B65" s="8"/>
      <c r="C65" s="8"/>
      <c r="D65" s="8"/>
      <c r="E65" s="8"/>
      <c r="F65" s="8"/>
      <c r="G65" s="8"/>
      <c r="H65" s="8"/>
      <c r="I65" s="50"/>
      <c r="J65" s="8"/>
      <c r="K65" s="8"/>
      <c r="L65" s="8"/>
      <c r="M65" s="8"/>
      <c r="N65" s="8"/>
      <c r="O65" s="8"/>
      <c r="P65" s="8"/>
      <c r="Q65" s="8"/>
      <c r="R65" s="8"/>
    </row>
    <row r="66" spans="1:18" s="356" customFormat="1" ht="20.100000000000001" customHeight="1" x14ac:dyDescent="0.25">
      <c r="A66" s="8"/>
      <c r="B66" s="8"/>
      <c r="C66" s="8"/>
      <c r="D66" s="8"/>
      <c r="E66" s="8"/>
      <c r="F66" s="8"/>
      <c r="G66" s="8"/>
      <c r="H66" s="8"/>
      <c r="I66" s="50"/>
      <c r="J66" s="8"/>
      <c r="K66" s="8"/>
      <c r="L66" s="8"/>
      <c r="M66" s="8"/>
      <c r="N66" s="8"/>
      <c r="O66" s="8"/>
      <c r="P66" s="8"/>
      <c r="Q66" s="8"/>
      <c r="R66" s="8"/>
    </row>
    <row r="67" spans="1:18" s="356" customFormat="1" ht="20.100000000000001" customHeight="1" x14ac:dyDescent="0.25">
      <c r="A67" s="168" t="s">
        <v>241</v>
      </c>
      <c r="B67" s="168"/>
      <c r="C67" s="168"/>
      <c r="D67" s="168"/>
      <c r="E67" s="168"/>
      <c r="F67" s="168"/>
      <c r="G67" s="168"/>
      <c r="H67" s="168"/>
      <c r="I67" s="168"/>
      <c r="J67" s="168"/>
      <c r="K67" s="168"/>
      <c r="L67" s="168"/>
      <c r="M67" s="168"/>
      <c r="N67" s="168"/>
      <c r="O67" s="168"/>
      <c r="P67" s="168"/>
      <c r="Q67" s="168"/>
      <c r="R67" s="168"/>
    </row>
    <row r="68" spans="1:18" s="356" customFormat="1" ht="20.100000000000001" customHeight="1" x14ac:dyDescent="0.25">
      <c r="A68" s="8"/>
      <c r="B68" s="8"/>
      <c r="C68" s="8"/>
      <c r="D68" s="8"/>
      <c r="E68" s="8"/>
      <c r="F68" s="8"/>
      <c r="G68" s="8"/>
      <c r="H68" s="8"/>
      <c r="I68" s="50"/>
      <c r="J68" s="8"/>
      <c r="K68" s="8"/>
      <c r="L68" s="8"/>
      <c r="M68" s="8"/>
      <c r="N68" s="8"/>
      <c r="O68" s="8"/>
      <c r="P68" s="8"/>
      <c r="Q68" s="8"/>
      <c r="R68" s="8"/>
    </row>
    <row r="69" spans="1:18" s="356" customFormat="1" ht="20.100000000000001" customHeight="1" x14ac:dyDescent="0.25">
      <c r="A69" s="8"/>
      <c r="B69" s="8"/>
      <c r="C69" s="8"/>
      <c r="D69" s="8"/>
      <c r="E69" s="8"/>
      <c r="F69" s="8"/>
      <c r="G69" s="8"/>
      <c r="H69" s="8"/>
      <c r="I69" s="50"/>
      <c r="J69" s="8"/>
      <c r="K69" s="8"/>
      <c r="L69" s="8"/>
      <c r="M69" s="8"/>
      <c r="N69" s="8"/>
      <c r="O69" s="8"/>
      <c r="P69" s="8"/>
      <c r="Q69" s="8"/>
      <c r="R69" s="8"/>
    </row>
    <row r="70" spans="1:18" s="356" customFormat="1" ht="20.100000000000001" customHeight="1" x14ac:dyDescent="0.25">
      <c r="A70" s="8"/>
      <c r="B70" s="8"/>
      <c r="C70" s="8"/>
      <c r="D70" s="8"/>
      <c r="E70" s="8"/>
      <c r="F70" s="8"/>
      <c r="G70" s="8"/>
      <c r="H70" s="8"/>
      <c r="I70" s="50"/>
      <c r="J70" s="8"/>
      <c r="K70" s="8"/>
      <c r="L70" s="8"/>
      <c r="M70" s="8"/>
      <c r="N70" s="8"/>
      <c r="O70" s="8"/>
      <c r="P70" s="8"/>
      <c r="Q70" s="8"/>
      <c r="R70" s="8"/>
    </row>
    <row r="71" spans="1:18" s="356" customFormat="1" ht="20.100000000000001" customHeight="1" x14ac:dyDescent="0.25">
      <c r="A71" s="8"/>
      <c r="B71" s="8"/>
      <c r="C71" s="8"/>
      <c r="D71" s="8"/>
      <c r="E71" s="8"/>
      <c r="F71" s="8"/>
      <c r="G71" s="8"/>
      <c r="H71" s="8"/>
      <c r="I71" s="50"/>
      <c r="J71" s="8"/>
      <c r="K71" s="8"/>
      <c r="L71" s="8"/>
      <c r="M71" s="8"/>
      <c r="N71" s="8"/>
      <c r="O71" s="8"/>
      <c r="P71" s="8"/>
      <c r="Q71" s="8"/>
      <c r="R71" s="8"/>
    </row>
    <row r="72" spans="1:18" s="356" customFormat="1" ht="20.100000000000001" customHeight="1" x14ac:dyDescent="0.25">
      <c r="A72" s="8"/>
      <c r="B72" s="8"/>
      <c r="C72" s="8"/>
      <c r="D72" s="8"/>
      <c r="E72" s="8"/>
      <c r="F72" s="8"/>
      <c r="G72" s="8"/>
      <c r="H72" s="8"/>
      <c r="I72" s="50"/>
      <c r="J72" s="8"/>
      <c r="K72" s="8"/>
      <c r="L72" s="8"/>
      <c r="M72" s="8"/>
      <c r="N72" s="8"/>
      <c r="O72" s="8"/>
      <c r="P72" s="8"/>
      <c r="Q72" s="8"/>
      <c r="R72" s="8"/>
    </row>
    <row r="73" spans="1:18" s="356" customFormat="1" ht="20.100000000000001" customHeight="1" x14ac:dyDescent="0.25">
      <c r="A73" s="8"/>
      <c r="B73" s="8"/>
      <c r="C73" s="8"/>
      <c r="D73" s="8"/>
      <c r="E73" s="8"/>
      <c r="F73" s="8"/>
      <c r="G73" s="8"/>
      <c r="H73" s="8"/>
      <c r="I73" s="50"/>
      <c r="J73" s="8"/>
      <c r="K73" s="8"/>
      <c r="L73" s="8"/>
      <c r="M73" s="8"/>
      <c r="N73" s="8"/>
      <c r="O73" s="8"/>
      <c r="P73" s="8"/>
      <c r="Q73" s="8"/>
      <c r="R73" s="8"/>
    </row>
    <row r="74" spans="1:18" s="356" customFormat="1" ht="20.100000000000001" customHeight="1" x14ac:dyDescent="0.25">
      <c r="A74" s="8"/>
      <c r="B74" s="8"/>
      <c r="C74" s="8"/>
      <c r="D74" s="8"/>
      <c r="E74" s="8"/>
      <c r="F74" s="8"/>
      <c r="G74" s="8"/>
      <c r="H74" s="8"/>
      <c r="I74" s="50"/>
      <c r="J74" s="8"/>
      <c r="K74" s="8"/>
      <c r="L74" s="8"/>
      <c r="M74" s="8"/>
      <c r="N74" s="8"/>
      <c r="O74" s="8"/>
      <c r="P74" s="8"/>
      <c r="Q74" s="8"/>
      <c r="R74" s="8"/>
    </row>
    <row r="75" spans="1:18" s="356" customFormat="1" ht="20.100000000000001" customHeight="1" x14ac:dyDescent="0.25">
      <c r="A75" s="8"/>
      <c r="B75" s="8"/>
      <c r="C75" s="8"/>
      <c r="D75" s="8"/>
      <c r="E75" s="8"/>
      <c r="F75" s="8"/>
      <c r="G75" s="8"/>
      <c r="H75" s="8"/>
      <c r="I75" s="50"/>
      <c r="J75" s="8"/>
      <c r="K75" s="8"/>
      <c r="L75" s="8"/>
      <c r="M75" s="8"/>
      <c r="N75" s="8"/>
      <c r="O75" s="8"/>
      <c r="P75" s="8"/>
      <c r="Q75" s="8"/>
      <c r="R75" s="8"/>
    </row>
    <row r="76" spans="1:18" s="356" customFormat="1" ht="20.100000000000001" customHeight="1" x14ac:dyDescent="0.25">
      <c r="A76" s="8"/>
      <c r="B76" s="8"/>
      <c r="C76" s="8"/>
      <c r="D76" s="8"/>
      <c r="E76" s="8"/>
      <c r="F76" s="8"/>
      <c r="G76" s="8"/>
      <c r="H76" s="8"/>
      <c r="I76" s="50"/>
      <c r="J76" s="8"/>
      <c r="K76" s="8"/>
      <c r="L76" s="8"/>
      <c r="M76" s="8"/>
      <c r="N76" s="8"/>
      <c r="O76" s="8"/>
      <c r="P76" s="8"/>
      <c r="Q76" s="8"/>
      <c r="R76" s="8"/>
    </row>
    <row r="77" spans="1:18" s="356" customFormat="1" ht="20.100000000000001" customHeight="1" x14ac:dyDescent="0.25">
      <c r="A77" s="8"/>
      <c r="B77" s="8"/>
      <c r="C77" s="8"/>
      <c r="D77" s="8"/>
      <c r="E77" s="8"/>
      <c r="F77" s="8"/>
      <c r="G77" s="8"/>
      <c r="H77" s="8"/>
      <c r="I77" s="50"/>
      <c r="J77" s="8"/>
      <c r="K77" s="8"/>
      <c r="L77" s="8"/>
      <c r="M77" s="8"/>
      <c r="N77" s="8"/>
      <c r="O77" s="8"/>
      <c r="P77" s="8"/>
      <c r="Q77" s="8"/>
      <c r="R77" s="8"/>
    </row>
    <row r="78" spans="1:18" s="356" customFormat="1" ht="20.100000000000001" customHeight="1" x14ac:dyDescent="0.25">
      <c r="A78" s="8"/>
      <c r="B78" s="8"/>
      <c r="C78" s="8"/>
      <c r="D78" s="8"/>
      <c r="E78" s="8"/>
      <c r="F78" s="8"/>
      <c r="G78" s="8"/>
      <c r="H78" s="8"/>
      <c r="I78" s="50"/>
      <c r="J78" s="8"/>
      <c r="K78" s="8"/>
      <c r="L78" s="8"/>
      <c r="M78" s="8"/>
      <c r="N78" s="8"/>
      <c r="O78" s="8"/>
      <c r="P78" s="8"/>
      <c r="Q78" s="8"/>
      <c r="R78" s="8"/>
    </row>
    <row r="79" spans="1:18" s="356" customFormat="1" ht="20.100000000000001" customHeight="1" x14ac:dyDescent="0.25">
      <c r="A79" s="8"/>
      <c r="B79" s="8"/>
      <c r="C79" s="8"/>
      <c r="D79" s="8"/>
      <c r="E79" s="8"/>
      <c r="F79" s="8"/>
      <c r="G79" s="8"/>
      <c r="H79" s="8"/>
      <c r="I79" s="50"/>
      <c r="J79" s="8"/>
      <c r="K79" s="8"/>
      <c r="L79" s="8"/>
      <c r="M79" s="8"/>
      <c r="N79" s="8"/>
      <c r="O79" s="8"/>
      <c r="P79" s="8"/>
      <c r="Q79" s="8"/>
      <c r="R79" s="8"/>
    </row>
    <row r="80" spans="1:18" s="356" customFormat="1" ht="20.100000000000001" customHeight="1" x14ac:dyDescent="0.25">
      <c r="A80" s="8"/>
      <c r="B80" s="8"/>
      <c r="C80" s="8"/>
      <c r="D80" s="8"/>
      <c r="E80" s="8"/>
      <c r="F80" s="8"/>
      <c r="G80" s="8"/>
      <c r="H80" s="8"/>
      <c r="I80" s="50"/>
      <c r="J80" s="8"/>
      <c r="K80" s="8"/>
      <c r="L80" s="8"/>
      <c r="M80" s="8"/>
      <c r="N80" s="8"/>
      <c r="O80" s="8"/>
      <c r="P80" s="8"/>
      <c r="Q80" s="8"/>
      <c r="R80" s="8"/>
    </row>
    <row r="81" spans="1:18" s="356" customFormat="1" ht="20.100000000000001" customHeight="1" x14ac:dyDescent="0.25">
      <c r="A81" s="8"/>
      <c r="B81" s="8"/>
      <c r="C81" s="8"/>
      <c r="D81" s="8"/>
      <c r="E81" s="8"/>
      <c r="F81" s="8"/>
      <c r="G81" s="8"/>
      <c r="H81" s="8"/>
      <c r="I81" s="50"/>
      <c r="J81" s="8"/>
      <c r="K81" s="8"/>
      <c r="L81" s="8"/>
      <c r="M81" s="8"/>
      <c r="N81" s="8"/>
      <c r="O81" s="8"/>
      <c r="P81" s="8"/>
      <c r="Q81" s="8"/>
      <c r="R81" s="8"/>
    </row>
    <row r="82" spans="1:18" s="356" customFormat="1" ht="20.100000000000001" customHeight="1" x14ac:dyDescent="0.25">
      <c r="A82" s="8"/>
      <c r="B82" s="8"/>
      <c r="C82" s="8"/>
      <c r="D82" s="8"/>
      <c r="E82" s="8"/>
      <c r="F82" s="8"/>
      <c r="G82" s="8"/>
      <c r="H82" s="8"/>
      <c r="I82" s="50"/>
      <c r="J82" s="8"/>
      <c r="K82" s="8"/>
      <c r="L82" s="8"/>
      <c r="M82" s="8"/>
      <c r="N82" s="8"/>
      <c r="O82" s="8"/>
      <c r="P82" s="8"/>
      <c r="Q82" s="8"/>
      <c r="R82" s="8"/>
    </row>
    <row r="83" spans="1:18" s="356" customFormat="1" ht="20.100000000000001" customHeight="1" x14ac:dyDescent="0.25">
      <c r="A83" s="8"/>
      <c r="B83" s="8"/>
      <c r="C83" s="8"/>
      <c r="D83" s="8"/>
      <c r="E83" s="8"/>
      <c r="F83" s="8"/>
      <c r="G83" s="8"/>
      <c r="H83" s="8"/>
      <c r="I83" s="50"/>
      <c r="J83" s="8"/>
      <c r="K83" s="8"/>
      <c r="L83" s="8"/>
      <c r="M83" s="8"/>
      <c r="N83" s="8"/>
      <c r="O83" s="8"/>
      <c r="P83" s="8"/>
      <c r="Q83" s="8"/>
      <c r="R83" s="8"/>
    </row>
    <row r="84" spans="1:18" s="356" customFormat="1" ht="20.100000000000001" customHeight="1" x14ac:dyDescent="0.25">
      <c r="A84" s="8"/>
      <c r="B84" s="8"/>
      <c r="C84" s="8"/>
      <c r="D84" s="8"/>
      <c r="E84" s="8"/>
      <c r="F84" s="8"/>
      <c r="G84" s="8"/>
      <c r="H84" s="8"/>
      <c r="I84" s="50"/>
      <c r="J84" s="8"/>
      <c r="K84" s="8"/>
      <c r="L84" s="8"/>
      <c r="M84" s="8"/>
      <c r="N84" s="8"/>
      <c r="O84" s="8"/>
      <c r="P84" s="8"/>
      <c r="Q84" s="8"/>
      <c r="R84" s="8"/>
    </row>
    <row r="85" spans="1:18" s="356" customFormat="1" ht="20.100000000000001" customHeight="1" x14ac:dyDescent="0.25">
      <c r="A85" s="8"/>
      <c r="B85" s="8"/>
      <c r="C85" s="8"/>
      <c r="D85" s="8"/>
      <c r="E85" s="8"/>
      <c r="F85" s="8"/>
      <c r="G85" s="8"/>
      <c r="H85" s="8"/>
      <c r="I85" s="50"/>
      <c r="J85" s="8"/>
      <c r="K85" s="8"/>
      <c r="L85" s="8"/>
      <c r="M85" s="8"/>
      <c r="N85" s="8"/>
      <c r="O85" s="8"/>
      <c r="P85" s="8"/>
      <c r="Q85" s="8"/>
      <c r="R85" s="8"/>
    </row>
    <row r="86" spans="1:18" s="356" customFormat="1" ht="20.100000000000001" customHeight="1" x14ac:dyDescent="0.25">
      <c r="A86" s="8"/>
      <c r="B86" s="8"/>
      <c r="C86" s="8"/>
      <c r="D86" s="8"/>
      <c r="E86" s="8"/>
      <c r="F86" s="8"/>
      <c r="G86" s="8"/>
      <c r="H86" s="8"/>
      <c r="I86" s="50"/>
      <c r="J86" s="8"/>
      <c r="K86" s="8"/>
      <c r="L86" s="8"/>
      <c r="M86" s="8"/>
      <c r="N86" s="8"/>
      <c r="O86" s="8"/>
      <c r="P86" s="8"/>
      <c r="Q86" s="8"/>
      <c r="R86" s="8"/>
    </row>
    <row r="87" spans="1:18" s="356" customFormat="1" ht="20.100000000000001" customHeight="1" x14ac:dyDescent="0.25">
      <c r="A87" s="8"/>
      <c r="B87" s="8"/>
      <c r="C87" s="8"/>
      <c r="D87" s="8"/>
      <c r="E87" s="8"/>
      <c r="F87" s="8"/>
      <c r="G87" s="8"/>
      <c r="H87" s="8"/>
      <c r="I87" s="50"/>
      <c r="J87" s="8"/>
      <c r="K87" s="8"/>
      <c r="L87" s="8"/>
      <c r="M87" s="8"/>
      <c r="N87" s="8"/>
      <c r="O87" s="8"/>
      <c r="P87" s="8"/>
      <c r="Q87" s="8"/>
      <c r="R87" s="8"/>
    </row>
    <row r="88" spans="1:18" s="356" customFormat="1" ht="20.100000000000001" customHeight="1" x14ac:dyDescent="0.25">
      <c r="A88" s="168" t="s">
        <v>240</v>
      </c>
      <c r="B88" s="168"/>
      <c r="C88" s="168"/>
      <c r="D88" s="168"/>
      <c r="E88" s="168"/>
      <c r="F88" s="168"/>
      <c r="G88" s="168"/>
      <c r="H88" s="168"/>
      <c r="I88" s="168"/>
      <c r="J88" s="168"/>
      <c r="K88" s="168"/>
      <c r="L88" s="168"/>
      <c r="M88" s="168"/>
      <c r="N88" s="168"/>
      <c r="O88" s="168"/>
      <c r="P88" s="168"/>
      <c r="Q88" s="168"/>
      <c r="R88" s="168"/>
    </row>
    <row r="89" spans="1:18" s="356" customFormat="1" ht="20.100000000000001" customHeight="1" x14ac:dyDescent="0.25">
      <c r="A89" s="8"/>
      <c r="B89" s="8"/>
      <c r="C89" s="8"/>
      <c r="D89" s="8"/>
      <c r="E89" s="8"/>
      <c r="F89" s="8"/>
      <c r="G89" s="8"/>
      <c r="H89" s="8"/>
      <c r="I89" s="50"/>
      <c r="J89" s="8"/>
      <c r="K89" s="8"/>
      <c r="L89" s="8"/>
      <c r="M89" s="8"/>
      <c r="N89" s="8"/>
      <c r="O89" s="8"/>
      <c r="P89" s="8"/>
      <c r="Q89" s="8"/>
      <c r="R89" s="8"/>
    </row>
    <row r="90" spans="1:18" s="356" customFormat="1" ht="20.100000000000001" customHeight="1" x14ac:dyDescent="0.25">
      <c r="A90" s="8"/>
      <c r="B90" s="8"/>
      <c r="C90" s="8"/>
      <c r="D90" s="8"/>
      <c r="E90" s="8"/>
      <c r="F90" s="8"/>
      <c r="G90" s="8"/>
      <c r="H90" s="8"/>
      <c r="I90" s="50"/>
      <c r="J90" s="8"/>
      <c r="K90" s="8"/>
      <c r="L90" s="8"/>
      <c r="M90" s="8"/>
      <c r="N90" s="8"/>
      <c r="O90" s="8"/>
      <c r="P90" s="8"/>
      <c r="Q90" s="8"/>
      <c r="R90" s="8"/>
    </row>
    <row r="91" spans="1:18" s="356" customFormat="1" ht="20.100000000000001" customHeight="1" x14ac:dyDescent="0.25">
      <c r="A91" s="8"/>
      <c r="B91" s="8"/>
      <c r="C91" s="8"/>
      <c r="D91" s="8"/>
      <c r="E91" s="8"/>
      <c r="F91" s="8"/>
      <c r="G91" s="8"/>
      <c r="H91" s="8"/>
      <c r="I91" s="50"/>
      <c r="J91" s="8"/>
      <c r="K91" s="8"/>
      <c r="L91" s="8"/>
      <c r="M91" s="8"/>
      <c r="N91" s="8"/>
      <c r="O91" s="8"/>
      <c r="P91" s="8"/>
      <c r="Q91" s="8"/>
      <c r="R91" s="8"/>
    </row>
    <row r="92" spans="1:18" s="356" customFormat="1" ht="20.100000000000001" customHeight="1" x14ac:dyDescent="0.25">
      <c r="A92" s="8"/>
      <c r="B92" s="8"/>
      <c r="C92" s="8"/>
      <c r="D92" s="8"/>
      <c r="E92" s="8"/>
      <c r="F92" s="8"/>
      <c r="G92" s="8"/>
      <c r="H92" s="8"/>
      <c r="I92" s="50"/>
      <c r="J92" s="8"/>
      <c r="K92" s="8"/>
      <c r="L92" s="8"/>
      <c r="M92" s="8"/>
      <c r="N92" s="8"/>
      <c r="O92" s="8"/>
      <c r="P92" s="8"/>
      <c r="Q92" s="8"/>
      <c r="R92" s="8"/>
    </row>
    <row r="93" spans="1:18" s="356" customFormat="1" ht="20.100000000000001" customHeight="1" x14ac:dyDescent="0.25">
      <c r="A93" s="8"/>
      <c r="B93" s="8"/>
      <c r="C93" s="8"/>
      <c r="D93" s="8"/>
      <c r="E93" s="8"/>
      <c r="F93" s="8"/>
      <c r="G93" s="8"/>
      <c r="H93" s="8"/>
      <c r="I93" s="50"/>
      <c r="J93" s="8"/>
      <c r="K93" s="8"/>
      <c r="L93" s="8"/>
      <c r="M93" s="8"/>
      <c r="N93" s="8"/>
      <c r="O93" s="8"/>
      <c r="P93" s="8"/>
      <c r="Q93" s="8"/>
      <c r="R93" s="8"/>
    </row>
    <row r="94" spans="1:18" s="356" customFormat="1" ht="20.100000000000001" customHeight="1" x14ac:dyDescent="0.25">
      <c r="A94" s="8"/>
      <c r="B94" s="8"/>
      <c r="C94" s="8"/>
      <c r="D94" s="8"/>
      <c r="E94" s="8"/>
      <c r="F94" s="8"/>
      <c r="G94" s="8"/>
      <c r="H94" s="8"/>
      <c r="I94" s="50"/>
      <c r="J94" s="8"/>
      <c r="K94" s="8"/>
      <c r="L94" s="8"/>
      <c r="M94" s="8"/>
      <c r="N94" s="8"/>
      <c r="O94" s="8"/>
      <c r="P94" s="8"/>
      <c r="Q94" s="8"/>
      <c r="R94" s="8"/>
    </row>
    <row r="95" spans="1:18" s="356" customFormat="1" ht="20.100000000000001" customHeight="1" x14ac:dyDescent="0.25">
      <c r="A95" s="8"/>
      <c r="B95" s="8"/>
      <c r="C95" s="8"/>
      <c r="D95" s="8"/>
      <c r="E95" s="8"/>
      <c r="F95" s="8"/>
      <c r="G95" s="8"/>
      <c r="H95" s="8"/>
      <c r="I95" s="50"/>
      <c r="J95" s="8"/>
      <c r="K95" s="8"/>
      <c r="L95" s="8"/>
      <c r="M95" s="8"/>
      <c r="N95" s="8"/>
      <c r="O95" s="8"/>
      <c r="P95" s="8"/>
      <c r="Q95" s="8"/>
      <c r="R95" s="8"/>
    </row>
    <row r="96" spans="1:18" s="356" customFormat="1" ht="20.100000000000001" customHeight="1" x14ac:dyDescent="0.25">
      <c r="A96" s="8"/>
      <c r="B96" s="8"/>
      <c r="C96" s="8"/>
      <c r="D96" s="8"/>
      <c r="E96" s="8"/>
      <c r="F96" s="8"/>
      <c r="G96" s="8"/>
      <c r="H96" s="8"/>
      <c r="I96" s="50"/>
      <c r="J96" s="8"/>
      <c r="K96" s="8"/>
      <c r="L96" s="8"/>
      <c r="M96" s="8"/>
      <c r="N96" s="8"/>
      <c r="O96" s="8"/>
      <c r="P96" s="8"/>
      <c r="Q96" s="8"/>
      <c r="R96" s="8"/>
    </row>
    <row r="97" spans="1:18" s="356" customFormat="1" ht="20.100000000000001" customHeight="1" x14ac:dyDescent="0.25">
      <c r="A97" s="8"/>
      <c r="B97" s="8"/>
      <c r="C97" s="8"/>
      <c r="D97" s="8"/>
      <c r="E97" s="8"/>
      <c r="F97" s="8"/>
      <c r="G97" s="8"/>
      <c r="H97" s="8"/>
      <c r="I97" s="50"/>
      <c r="J97" s="8"/>
      <c r="K97" s="8"/>
      <c r="L97" s="8"/>
      <c r="M97" s="8"/>
      <c r="N97" s="8"/>
      <c r="O97" s="8"/>
      <c r="P97" s="8"/>
      <c r="Q97" s="8"/>
      <c r="R97" s="8"/>
    </row>
    <row r="98" spans="1:18" s="356" customFormat="1" ht="20.100000000000001" customHeight="1" x14ac:dyDescent="0.25">
      <c r="A98" s="8"/>
      <c r="B98" s="8"/>
      <c r="C98" s="8"/>
      <c r="D98" s="8"/>
      <c r="E98" s="8"/>
      <c r="F98" s="8"/>
      <c r="G98" s="8"/>
      <c r="H98" s="8"/>
      <c r="I98" s="50"/>
      <c r="J98" s="8"/>
      <c r="K98" s="8"/>
      <c r="L98" s="8"/>
      <c r="M98" s="8"/>
      <c r="N98" s="8"/>
      <c r="O98" s="8"/>
      <c r="P98" s="8"/>
      <c r="Q98" s="8"/>
      <c r="R98" s="8"/>
    </row>
    <row r="99" spans="1:18" s="356" customFormat="1" ht="20.100000000000001" customHeight="1" x14ac:dyDescent="0.25">
      <c r="A99" s="8"/>
      <c r="B99" s="8"/>
      <c r="C99" s="8"/>
      <c r="D99" s="8"/>
      <c r="E99" s="8"/>
      <c r="F99" s="8"/>
      <c r="G99" s="8"/>
      <c r="H99" s="8"/>
      <c r="I99" s="50"/>
      <c r="J99" s="8"/>
      <c r="K99" s="8"/>
      <c r="L99" s="8"/>
      <c r="M99" s="8"/>
      <c r="N99" s="8"/>
      <c r="O99" s="8"/>
      <c r="P99" s="8"/>
      <c r="Q99" s="8"/>
      <c r="R99" s="8"/>
    </row>
    <row r="100" spans="1:18" s="356" customFormat="1" ht="20.100000000000001" customHeight="1" x14ac:dyDescent="0.25">
      <c r="A100" s="8"/>
      <c r="B100" s="8"/>
      <c r="C100" s="8"/>
      <c r="D100" s="8"/>
      <c r="E100" s="8"/>
      <c r="F100" s="8"/>
      <c r="G100" s="8"/>
      <c r="H100" s="8"/>
      <c r="I100" s="50"/>
      <c r="J100" s="8"/>
      <c r="K100" s="8"/>
      <c r="L100" s="8"/>
      <c r="M100" s="8"/>
      <c r="N100" s="8"/>
      <c r="O100" s="8"/>
      <c r="P100" s="8"/>
      <c r="Q100" s="8"/>
      <c r="R100" s="8"/>
    </row>
    <row r="101" spans="1:18" s="356" customFormat="1" ht="20.100000000000001" customHeight="1" x14ac:dyDescent="0.25">
      <c r="A101" s="8"/>
      <c r="B101" s="8"/>
      <c r="C101" s="8"/>
      <c r="D101" s="8"/>
      <c r="E101" s="8"/>
      <c r="F101" s="8"/>
      <c r="G101" s="8"/>
      <c r="H101" s="8"/>
      <c r="I101" s="50"/>
      <c r="J101" s="8"/>
      <c r="K101" s="8"/>
      <c r="L101" s="8"/>
      <c r="M101" s="8"/>
      <c r="N101" s="8"/>
      <c r="O101" s="8"/>
      <c r="P101" s="8"/>
      <c r="Q101" s="8"/>
      <c r="R101" s="8"/>
    </row>
    <row r="102" spans="1:18" s="356" customFormat="1" ht="20.100000000000001" customHeight="1" x14ac:dyDescent="0.25">
      <c r="A102" s="8"/>
      <c r="B102" s="8"/>
      <c r="C102" s="8"/>
      <c r="D102" s="8"/>
      <c r="E102" s="8"/>
      <c r="F102" s="8"/>
      <c r="G102" s="8"/>
      <c r="H102" s="8"/>
      <c r="I102" s="50"/>
      <c r="J102" s="8"/>
      <c r="K102" s="8"/>
      <c r="L102" s="8"/>
      <c r="M102" s="8"/>
      <c r="N102" s="8"/>
      <c r="O102" s="8"/>
      <c r="P102" s="8"/>
      <c r="Q102" s="8"/>
      <c r="R102" s="8"/>
    </row>
    <row r="103" spans="1:18" s="356" customFormat="1" ht="20.100000000000001" customHeight="1" x14ac:dyDescent="0.25">
      <c r="A103" s="8"/>
      <c r="B103" s="8"/>
      <c r="C103" s="8"/>
      <c r="D103" s="8"/>
      <c r="E103" s="8"/>
      <c r="F103" s="8"/>
      <c r="G103" s="8"/>
      <c r="H103" s="8"/>
      <c r="I103" s="50"/>
      <c r="J103" s="8"/>
      <c r="K103" s="8"/>
      <c r="L103" s="8"/>
      <c r="M103" s="8"/>
      <c r="N103" s="8"/>
      <c r="O103" s="8"/>
      <c r="P103" s="8"/>
      <c r="Q103" s="8"/>
      <c r="R103" s="8"/>
    </row>
    <row r="104" spans="1:18" s="356" customFormat="1" ht="20.100000000000001" customHeight="1" x14ac:dyDescent="0.25">
      <c r="A104" s="8"/>
      <c r="B104" s="8"/>
      <c r="C104" s="8"/>
      <c r="D104" s="8"/>
      <c r="E104" s="8"/>
      <c r="F104" s="8"/>
      <c r="G104" s="8"/>
      <c r="H104" s="8"/>
      <c r="I104" s="50"/>
      <c r="J104" s="8"/>
      <c r="K104" s="8"/>
      <c r="L104" s="8"/>
      <c r="M104" s="8"/>
      <c r="N104" s="8"/>
      <c r="O104" s="8"/>
      <c r="P104" s="8"/>
      <c r="Q104" s="8"/>
      <c r="R104" s="8"/>
    </row>
    <row r="105" spans="1:18" s="356" customFormat="1" ht="20.100000000000001" customHeight="1" x14ac:dyDescent="0.25">
      <c r="A105" s="8"/>
      <c r="B105" s="8"/>
      <c r="C105" s="8"/>
      <c r="D105" s="8"/>
      <c r="E105" s="8"/>
      <c r="F105" s="8"/>
      <c r="G105" s="8"/>
      <c r="H105" s="8"/>
      <c r="I105" s="50"/>
      <c r="J105" s="8"/>
      <c r="K105" s="8"/>
      <c r="L105" s="8"/>
      <c r="M105" s="8"/>
      <c r="N105" s="8"/>
      <c r="O105" s="8"/>
      <c r="P105" s="8"/>
      <c r="Q105" s="8"/>
      <c r="R105" s="8"/>
    </row>
    <row r="106" spans="1:18" s="356" customFormat="1" ht="20.100000000000001" customHeight="1" x14ac:dyDescent="0.25">
      <c r="A106" s="8"/>
      <c r="B106" s="8"/>
      <c r="C106" s="8"/>
      <c r="D106" s="8"/>
      <c r="E106" s="8"/>
      <c r="F106" s="8"/>
      <c r="G106" s="8"/>
      <c r="H106" s="8"/>
      <c r="I106" s="50"/>
      <c r="J106" s="8"/>
      <c r="K106" s="8"/>
      <c r="L106" s="8"/>
      <c r="M106" s="8"/>
      <c r="N106" s="8"/>
      <c r="O106" s="8"/>
      <c r="P106" s="8"/>
      <c r="Q106" s="8"/>
      <c r="R106" s="8"/>
    </row>
    <row r="107" spans="1:18" s="356" customFormat="1" ht="20.100000000000001" customHeight="1" x14ac:dyDescent="0.25">
      <c r="A107" s="8"/>
      <c r="B107" s="8"/>
      <c r="C107" s="8"/>
      <c r="D107" s="8"/>
      <c r="E107" s="8"/>
      <c r="F107" s="8"/>
      <c r="G107" s="8"/>
      <c r="H107" s="8"/>
      <c r="I107" s="50"/>
      <c r="J107" s="8"/>
      <c r="K107" s="8"/>
      <c r="L107" s="8"/>
      <c r="M107" s="8"/>
      <c r="N107" s="8"/>
      <c r="O107" s="8"/>
      <c r="P107" s="8"/>
      <c r="Q107" s="8"/>
      <c r="R107" s="8"/>
    </row>
    <row r="108" spans="1:18" ht="20.100000000000001" customHeight="1" x14ac:dyDescent="0.25">
      <c r="A108" s="8"/>
      <c r="B108" s="8"/>
      <c r="C108" s="8"/>
      <c r="D108" s="8"/>
      <c r="E108" s="8"/>
      <c r="F108" s="8"/>
      <c r="G108" s="8"/>
      <c r="H108" s="8"/>
      <c r="I108" s="8"/>
      <c r="J108" s="8"/>
      <c r="K108" s="8"/>
      <c r="L108" s="8"/>
      <c r="M108" s="8"/>
      <c r="N108" s="8"/>
      <c r="O108" s="8"/>
      <c r="P108" s="8"/>
      <c r="Q108" s="8"/>
      <c r="R108" s="8"/>
    </row>
    <row r="109" spans="1:18" s="356" customFormat="1" ht="20.100000000000001" customHeight="1" x14ac:dyDescent="0.25">
      <c r="A109" s="169" t="s">
        <v>24</v>
      </c>
      <c r="B109" s="169"/>
      <c r="C109" s="169"/>
      <c r="D109" s="169"/>
      <c r="E109" s="169"/>
      <c r="F109" s="169"/>
      <c r="G109" s="169"/>
      <c r="H109" s="169"/>
      <c r="I109" s="169"/>
      <c r="J109" s="169"/>
      <c r="K109" s="169"/>
      <c r="L109" s="169"/>
      <c r="M109" s="169"/>
      <c r="N109" s="169"/>
      <c r="O109" s="169"/>
      <c r="P109" s="169"/>
      <c r="Q109" s="169"/>
      <c r="R109" s="169"/>
    </row>
    <row r="110" spans="1:18" ht="20.100000000000001" customHeight="1" x14ac:dyDescent="0.25">
      <c r="A110" s="8"/>
      <c r="B110" s="8"/>
      <c r="C110" s="8"/>
      <c r="D110" s="8"/>
      <c r="E110" s="8"/>
      <c r="F110" s="8"/>
      <c r="G110" s="8"/>
      <c r="H110" s="8"/>
      <c r="I110" s="8"/>
      <c r="J110" s="8"/>
      <c r="K110" s="8"/>
      <c r="L110" s="8"/>
      <c r="M110" s="8"/>
      <c r="N110" s="8"/>
      <c r="O110" s="8"/>
      <c r="P110" s="8"/>
      <c r="Q110" s="8"/>
      <c r="R110" s="8"/>
    </row>
    <row r="111" spans="1:18" s="356" customFormat="1" ht="39.950000000000003" customHeight="1" x14ac:dyDescent="0.25">
      <c r="A111" s="166" t="s">
        <v>26</v>
      </c>
      <c r="B111" s="166"/>
      <c r="C111" s="166"/>
      <c r="D111" s="166"/>
      <c r="E111" s="166"/>
      <c r="F111" s="166"/>
      <c r="G111" s="166"/>
      <c r="H111" s="166"/>
      <c r="I111" s="46" t="s">
        <v>63</v>
      </c>
      <c r="J111" s="166" t="s">
        <v>25</v>
      </c>
      <c r="K111" s="166"/>
      <c r="L111" s="166"/>
      <c r="M111" s="166" t="s">
        <v>19</v>
      </c>
      <c r="N111" s="166"/>
      <c r="O111" s="166"/>
      <c r="P111" s="166" t="s">
        <v>27</v>
      </c>
      <c r="Q111" s="166"/>
      <c r="R111" s="166"/>
    </row>
    <row r="112" spans="1:18" s="356" customFormat="1" ht="20.100000000000001" customHeight="1" x14ac:dyDescent="0.25">
      <c r="A112" s="157" t="s">
        <v>192</v>
      </c>
      <c r="B112" s="157"/>
      <c r="C112" s="157"/>
      <c r="D112" s="157"/>
      <c r="E112" s="157"/>
      <c r="F112" s="157"/>
      <c r="G112" s="157"/>
      <c r="H112" s="157"/>
      <c r="I112" s="8" t="s">
        <v>219</v>
      </c>
      <c r="J112" s="167">
        <v>0.15</v>
      </c>
      <c r="K112" s="167"/>
      <c r="L112" s="167"/>
      <c r="M112" s="167">
        <f>J112</f>
        <v>0.15</v>
      </c>
      <c r="N112" s="167"/>
      <c r="O112" s="167"/>
      <c r="P112" s="167">
        <f>(J112-M112)</f>
        <v>0</v>
      </c>
      <c r="Q112" s="167"/>
      <c r="R112" s="167"/>
    </row>
    <row r="113" spans="1:18" s="356" customFormat="1" ht="20.100000000000001" customHeight="1" x14ac:dyDescent="0.25">
      <c r="A113" s="149" t="s">
        <v>193</v>
      </c>
      <c r="B113" s="149"/>
      <c r="C113" s="149"/>
      <c r="D113" s="149"/>
      <c r="E113" s="149"/>
      <c r="F113" s="149"/>
      <c r="G113" s="149"/>
      <c r="H113" s="149"/>
      <c r="I113" s="14" t="s">
        <v>220</v>
      </c>
      <c r="J113" s="164">
        <v>0.1</v>
      </c>
      <c r="K113" s="164"/>
      <c r="L113" s="164"/>
      <c r="M113" s="164">
        <f t="shared" ref="M113:M118" si="6">J113</f>
        <v>0.1</v>
      </c>
      <c r="N113" s="164"/>
      <c r="O113" s="164"/>
      <c r="P113" s="164">
        <f t="shared" ref="P113:P118" si="7">(J113-M113)</f>
        <v>0</v>
      </c>
      <c r="Q113" s="164"/>
      <c r="R113" s="164"/>
    </row>
    <row r="114" spans="1:18" s="356" customFormat="1" ht="20.100000000000001" customHeight="1" x14ac:dyDescent="0.25">
      <c r="A114" s="149" t="s">
        <v>194</v>
      </c>
      <c r="B114" s="149"/>
      <c r="C114" s="149"/>
      <c r="D114" s="149"/>
      <c r="E114" s="149"/>
      <c r="F114" s="149"/>
      <c r="G114" s="149"/>
      <c r="H114" s="149"/>
      <c r="I114" s="14" t="s">
        <v>221</v>
      </c>
      <c r="J114" s="164">
        <v>0.05</v>
      </c>
      <c r="K114" s="164"/>
      <c r="L114" s="164"/>
      <c r="M114" s="164">
        <f t="shared" si="6"/>
        <v>0.05</v>
      </c>
      <c r="N114" s="164"/>
      <c r="O114" s="164"/>
      <c r="P114" s="164">
        <f t="shared" si="7"/>
        <v>0</v>
      </c>
      <c r="Q114" s="164"/>
      <c r="R114" s="164"/>
    </row>
    <row r="115" spans="1:18" s="356" customFormat="1" ht="20.100000000000001" customHeight="1" x14ac:dyDescent="0.25">
      <c r="A115" s="149" t="s">
        <v>195</v>
      </c>
      <c r="B115" s="149"/>
      <c r="C115" s="149"/>
      <c r="D115" s="149"/>
      <c r="E115" s="149"/>
      <c r="F115" s="149"/>
      <c r="G115" s="149"/>
      <c r="H115" s="149"/>
      <c r="I115" s="14" t="s">
        <v>222</v>
      </c>
      <c r="J115" s="164">
        <v>0.15</v>
      </c>
      <c r="K115" s="164"/>
      <c r="L115" s="164"/>
      <c r="M115" s="164">
        <f t="shared" si="6"/>
        <v>0.15</v>
      </c>
      <c r="N115" s="164"/>
      <c r="O115" s="164"/>
      <c r="P115" s="164">
        <f t="shared" si="7"/>
        <v>0</v>
      </c>
      <c r="Q115" s="164"/>
      <c r="R115" s="164"/>
    </row>
    <row r="116" spans="1:18" s="356" customFormat="1" ht="20.100000000000001" customHeight="1" x14ac:dyDescent="0.25">
      <c r="A116" s="149" t="s">
        <v>196</v>
      </c>
      <c r="B116" s="149"/>
      <c r="C116" s="149"/>
      <c r="D116" s="149"/>
      <c r="E116" s="149"/>
      <c r="F116" s="149"/>
      <c r="G116" s="149"/>
      <c r="H116" s="149"/>
      <c r="I116" s="14" t="s">
        <v>223</v>
      </c>
      <c r="J116" s="164">
        <v>0.1</v>
      </c>
      <c r="K116" s="164"/>
      <c r="L116" s="164"/>
      <c r="M116" s="164">
        <f t="shared" si="6"/>
        <v>0.1</v>
      </c>
      <c r="N116" s="164"/>
      <c r="O116" s="164"/>
      <c r="P116" s="164">
        <f t="shared" si="7"/>
        <v>0</v>
      </c>
      <c r="Q116" s="164"/>
      <c r="R116" s="164"/>
    </row>
    <row r="117" spans="1:18" s="356" customFormat="1" ht="20.100000000000001" customHeight="1" x14ac:dyDescent="0.25">
      <c r="A117" s="149" t="s">
        <v>0</v>
      </c>
      <c r="B117" s="149"/>
      <c r="C117" s="149"/>
      <c r="D117" s="149"/>
      <c r="E117" s="149"/>
      <c r="F117" s="149"/>
      <c r="G117" s="149"/>
      <c r="H117" s="149"/>
      <c r="I117" s="14" t="s">
        <v>224</v>
      </c>
      <c r="J117" s="164">
        <v>0.3</v>
      </c>
      <c r="K117" s="164"/>
      <c r="L117" s="164"/>
      <c r="M117" s="164">
        <f t="shared" si="6"/>
        <v>0.3</v>
      </c>
      <c r="N117" s="164"/>
      <c r="O117" s="164"/>
      <c r="P117" s="164">
        <f t="shared" si="7"/>
        <v>0</v>
      </c>
      <c r="Q117" s="164"/>
      <c r="R117" s="164"/>
    </row>
    <row r="118" spans="1:18" s="356" customFormat="1" ht="20.100000000000001" customHeight="1" x14ac:dyDescent="0.25">
      <c r="A118" s="149" t="s">
        <v>197</v>
      </c>
      <c r="B118" s="149"/>
      <c r="C118" s="149"/>
      <c r="D118" s="149"/>
      <c r="E118" s="149"/>
      <c r="F118" s="149"/>
      <c r="G118" s="149"/>
      <c r="H118" s="149"/>
      <c r="I118" s="14" t="s">
        <v>225</v>
      </c>
      <c r="J118" s="164">
        <v>0.05</v>
      </c>
      <c r="K118" s="164"/>
      <c r="L118" s="164"/>
      <c r="M118" s="164">
        <f t="shared" si="6"/>
        <v>0.05</v>
      </c>
      <c r="N118" s="164"/>
      <c r="O118" s="164"/>
      <c r="P118" s="164">
        <f t="shared" si="7"/>
        <v>0</v>
      </c>
      <c r="Q118" s="164"/>
      <c r="R118" s="164"/>
    </row>
    <row r="119" spans="1:18" ht="20.100000000000001" customHeight="1" x14ac:dyDescent="0.25">
      <c r="A119" s="8"/>
      <c r="B119" s="8"/>
      <c r="C119" s="8"/>
      <c r="D119" s="8"/>
      <c r="E119" s="8"/>
      <c r="F119" s="8"/>
      <c r="G119" s="8"/>
      <c r="H119" s="8"/>
      <c r="I119" s="8"/>
      <c r="J119" s="8"/>
      <c r="K119" s="8"/>
      <c r="L119" s="8"/>
      <c r="M119" s="8"/>
      <c r="N119" s="8"/>
      <c r="O119" s="8"/>
      <c r="P119" s="8"/>
      <c r="Q119" s="8"/>
      <c r="R119" s="8"/>
    </row>
    <row r="120" spans="1:18" s="356" customFormat="1" ht="20.100000000000001" customHeight="1" x14ac:dyDescent="0.25">
      <c r="A120" s="147" t="s">
        <v>81</v>
      </c>
      <c r="B120" s="147"/>
      <c r="C120" s="147"/>
      <c r="D120" s="147"/>
      <c r="E120" s="147"/>
      <c r="F120" s="147"/>
      <c r="G120" s="147"/>
      <c r="H120" s="147"/>
      <c r="I120" s="147"/>
      <c r="J120" s="165">
        <f>1+(SUM(J112:L118))</f>
        <v>1.9</v>
      </c>
      <c r="K120" s="165"/>
      <c r="L120" s="165"/>
      <c r="M120" s="165">
        <f>1+(SUM(M112:O118))</f>
        <v>1.9</v>
      </c>
      <c r="N120" s="165"/>
      <c r="O120" s="165"/>
      <c r="P120" s="8"/>
      <c r="Q120" s="8"/>
      <c r="R120" s="8"/>
    </row>
    <row r="121" spans="1:18" s="356" customFormat="1" ht="20.100000000000001" customHeight="1" x14ac:dyDescent="0.25">
      <c r="A121" s="192" t="s">
        <v>229</v>
      </c>
      <c r="B121" s="192"/>
      <c r="C121" s="192"/>
      <c r="D121" s="192"/>
      <c r="E121" s="192"/>
      <c r="F121" s="192"/>
      <c r="G121" s="192"/>
      <c r="H121" s="192"/>
      <c r="I121" s="192"/>
      <c r="J121" s="192"/>
      <c r="K121" s="192"/>
      <c r="L121" s="192"/>
      <c r="M121" s="192"/>
      <c r="N121" s="192"/>
      <c r="O121" s="192"/>
      <c r="P121" s="165">
        <f>SUM(P112:R118)</f>
        <v>0</v>
      </c>
      <c r="Q121" s="165"/>
      <c r="R121" s="165"/>
    </row>
    <row r="122" spans="1:18" ht="20.100000000000001" customHeight="1" x14ac:dyDescent="0.25">
      <c r="A122" s="8"/>
      <c r="B122" s="8"/>
      <c r="C122" s="8"/>
      <c r="D122" s="8"/>
      <c r="E122" s="8"/>
      <c r="F122" s="8"/>
      <c r="G122" s="8"/>
      <c r="H122" s="8"/>
      <c r="I122" s="8"/>
      <c r="J122" s="8"/>
      <c r="K122" s="8"/>
      <c r="L122" s="8"/>
      <c r="M122" s="8"/>
      <c r="N122" s="8"/>
      <c r="O122" s="8"/>
      <c r="P122" s="8"/>
      <c r="Q122" s="8"/>
      <c r="R122" s="8"/>
    </row>
    <row r="123" spans="1:18" s="356" customFormat="1" ht="20.100000000000001" customHeight="1" x14ac:dyDescent="0.25">
      <c r="A123" s="166" t="s">
        <v>198</v>
      </c>
      <c r="B123" s="166"/>
      <c r="C123" s="166"/>
      <c r="D123" s="166"/>
      <c r="E123" s="166"/>
      <c r="F123" s="166"/>
      <c r="G123" s="166"/>
      <c r="H123" s="166"/>
      <c r="I123" s="191" t="s">
        <v>20</v>
      </c>
      <c r="J123" s="191"/>
      <c r="K123" s="191"/>
      <c r="L123" s="191"/>
      <c r="M123" s="191"/>
      <c r="N123" s="191"/>
      <c r="O123" s="191"/>
      <c r="P123" s="166" t="s">
        <v>3</v>
      </c>
      <c r="Q123" s="166"/>
      <c r="R123" s="166"/>
    </row>
    <row r="124" spans="1:18" s="356" customFormat="1" ht="20.100000000000001" customHeight="1" x14ac:dyDescent="0.25">
      <c r="A124" s="166"/>
      <c r="B124" s="166"/>
      <c r="C124" s="166"/>
      <c r="D124" s="166"/>
      <c r="E124" s="166"/>
      <c r="F124" s="166"/>
      <c r="G124" s="166"/>
      <c r="H124" s="166"/>
      <c r="I124" s="51" t="s">
        <v>219</v>
      </c>
      <c r="J124" s="51" t="s">
        <v>220</v>
      </c>
      <c r="K124" s="51" t="s">
        <v>221</v>
      </c>
      <c r="L124" s="51" t="s">
        <v>222</v>
      </c>
      <c r="M124" s="51" t="s">
        <v>223</v>
      </c>
      <c r="N124" s="51" t="s">
        <v>224</v>
      </c>
      <c r="O124" s="51" t="s">
        <v>225</v>
      </c>
      <c r="P124" s="166"/>
      <c r="Q124" s="166"/>
      <c r="R124" s="166"/>
    </row>
    <row r="125" spans="1:18" s="356" customFormat="1" ht="20.100000000000001" customHeight="1" x14ac:dyDescent="0.25">
      <c r="A125" s="191"/>
      <c r="B125" s="191"/>
      <c r="C125" s="191"/>
      <c r="D125" s="191"/>
      <c r="E125" s="191"/>
      <c r="F125" s="191"/>
      <c r="G125" s="191"/>
      <c r="H125" s="191"/>
      <c r="I125" s="4">
        <f>$M$112</f>
        <v>0.15</v>
      </c>
      <c r="J125" s="4">
        <f>$M$113</f>
        <v>0.1</v>
      </c>
      <c r="K125" s="4">
        <f>$M$114</f>
        <v>0.05</v>
      </c>
      <c r="L125" s="4">
        <f>$M$115</f>
        <v>0.15</v>
      </c>
      <c r="M125" s="4">
        <f>$M$116</f>
        <v>0.1</v>
      </c>
      <c r="N125" s="4"/>
      <c r="O125" s="4">
        <f>$M$118</f>
        <v>0.05</v>
      </c>
      <c r="P125" s="174">
        <f>1+(SUM(I125:O125))</f>
        <v>1.6</v>
      </c>
      <c r="Q125" s="174"/>
      <c r="R125" s="174"/>
    </row>
    <row r="126" spans="1:18" ht="20.100000000000001" customHeight="1" x14ac:dyDescent="0.25">
      <c r="A126" s="8"/>
      <c r="B126" s="8"/>
      <c r="C126" s="8"/>
      <c r="D126" s="8"/>
      <c r="E126" s="8"/>
      <c r="F126" s="8"/>
      <c r="G126" s="8"/>
      <c r="H126" s="8"/>
      <c r="I126" s="8"/>
      <c r="J126" s="8"/>
      <c r="K126" s="8"/>
      <c r="L126" s="8"/>
      <c r="M126" s="8"/>
      <c r="N126" s="8"/>
      <c r="O126" s="8"/>
      <c r="P126" s="8"/>
      <c r="Q126" s="8"/>
      <c r="R126" s="8"/>
    </row>
    <row r="127" spans="1:18" s="356" customFormat="1" ht="20.100000000000001" customHeight="1" x14ac:dyDescent="0.25">
      <c r="A127" s="158" t="s">
        <v>80</v>
      </c>
      <c r="B127" s="158"/>
      <c r="C127" s="158"/>
      <c r="D127" s="158"/>
      <c r="E127" s="158"/>
      <c r="F127" s="158"/>
      <c r="G127" s="158"/>
      <c r="H127" s="158"/>
      <c r="I127" s="158"/>
      <c r="J127" s="158"/>
      <c r="K127" s="158"/>
      <c r="L127" s="158"/>
      <c r="M127" s="158"/>
      <c r="N127" s="158"/>
      <c r="O127" s="158"/>
      <c r="P127" s="158"/>
      <c r="Q127" s="158"/>
      <c r="R127" s="158"/>
    </row>
    <row r="128" spans="1:18" s="356" customFormat="1" ht="20.100000000000001" customHeight="1" x14ac:dyDescent="0.25">
      <c r="A128" s="158"/>
      <c r="B128" s="158"/>
      <c r="C128" s="158"/>
      <c r="D128" s="158"/>
      <c r="E128" s="158"/>
      <c r="F128" s="158"/>
      <c r="G128" s="158"/>
      <c r="H128" s="158"/>
      <c r="I128" s="158"/>
      <c r="J128" s="158"/>
      <c r="K128" s="158"/>
      <c r="L128" s="158"/>
      <c r="M128" s="158"/>
      <c r="N128" s="158"/>
      <c r="O128" s="158"/>
      <c r="P128" s="158"/>
      <c r="Q128" s="158"/>
      <c r="R128" s="158"/>
    </row>
    <row r="129" spans="1:28" ht="20.100000000000001" customHeight="1" x14ac:dyDescent="0.25">
      <c r="A129" s="45"/>
      <c r="B129" s="45"/>
      <c r="C129" s="45"/>
      <c r="D129" s="45"/>
      <c r="E129" s="45"/>
      <c r="F129" s="45"/>
      <c r="G129" s="45"/>
      <c r="H129" s="45"/>
      <c r="I129" s="45"/>
      <c r="J129" s="45"/>
      <c r="K129" s="45"/>
      <c r="L129" s="45"/>
      <c r="M129" s="45"/>
      <c r="N129" s="45"/>
      <c r="O129" s="45"/>
      <c r="P129" s="45"/>
      <c r="Q129" s="45"/>
      <c r="R129" s="45"/>
    </row>
    <row r="130" spans="1:28" ht="20.100000000000001" customHeight="1" x14ac:dyDescent="0.25">
      <c r="A130" s="8"/>
      <c r="B130" s="8"/>
      <c r="C130" s="8"/>
      <c r="D130" s="8"/>
      <c r="E130" s="8"/>
      <c r="F130" s="8"/>
      <c r="G130" s="8"/>
      <c r="H130" s="8"/>
      <c r="I130" s="8"/>
      <c r="J130" s="8"/>
      <c r="K130" s="8"/>
      <c r="L130" s="8"/>
      <c r="M130" s="8"/>
      <c r="N130" s="8"/>
      <c r="O130" s="8"/>
      <c r="P130" s="8"/>
      <c r="Q130" s="8"/>
      <c r="R130" s="8"/>
    </row>
    <row r="131" spans="1:28" ht="39.950000000000003" customHeight="1" x14ac:dyDescent="0.25">
      <c r="A131" s="46" t="s">
        <v>5</v>
      </c>
      <c r="B131" s="166" t="str">
        <f>P36</f>
        <v>Valor unitário homogeneizado</v>
      </c>
      <c r="C131" s="166"/>
      <c r="D131" s="166"/>
      <c r="E131" s="46"/>
      <c r="F131" s="46"/>
      <c r="G131" s="46"/>
      <c r="H131" s="46"/>
      <c r="I131" s="46" t="s">
        <v>219</v>
      </c>
      <c r="J131" s="46" t="s">
        <v>220</v>
      </c>
      <c r="K131" s="46" t="s">
        <v>221</v>
      </c>
      <c r="L131" s="46" t="s">
        <v>222</v>
      </c>
      <c r="M131" s="46" t="s">
        <v>223</v>
      </c>
      <c r="N131" s="46" t="s">
        <v>224</v>
      </c>
      <c r="O131" s="46" t="s">
        <v>225</v>
      </c>
      <c r="P131" s="166" t="s">
        <v>3</v>
      </c>
      <c r="Q131" s="166"/>
      <c r="R131" s="166"/>
      <c r="S131" s="357"/>
      <c r="T131" s="357"/>
      <c r="U131" s="357"/>
      <c r="V131" s="357"/>
      <c r="Y131" s="356"/>
      <c r="Z131" s="356" t="s">
        <v>180</v>
      </c>
      <c r="AA131" s="356" t="s">
        <v>181</v>
      </c>
      <c r="AB131" s="356" t="s">
        <v>182</v>
      </c>
    </row>
    <row r="132" spans="1:28" ht="20.100000000000001" customHeight="1" x14ac:dyDescent="0.25">
      <c r="A132" s="43">
        <v>1</v>
      </c>
      <c r="B132" s="185">
        <f>P37</f>
        <v>426.31578947368416</v>
      </c>
      <c r="C132" s="185"/>
      <c r="D132" s="185"/>
      <c r="E132" s="4"/>
      <c r="F132" s="4"/>
      <c r="G132" s="4"/>
      <c r="H132" s="4"/>
      <c r="I132" s="4">
        <f>$J$112</f>
        <v>0.15</v>
      </c>
      <c r="J132" s="4">
        <f>$J$113</f>
        <v>0.1</v>
      </c>
      <c r="K132" s="4">
        <f>$J$114</f>
        <v>0.05</v>
      </c>
      <c r="L132" s="4">
        <f>$J$115</f>
        <v>0.15</v>
      </c>
      <c r="M132" s="4">
        <f>$J$116</f>
        <v>0.1</v>
      </c>
      <c r="N132" s="4"/>
      <c r="O132" s="4">
        <f>$J$118</f>
        <v>0.05</v>
      </c>
      <c r="P132" s="174">
        <f t="shared" ref="P132:P134" si="8">1+(SUM(I132:O132))</f>
        <v>1.6</v>
      </c>
      <c r="Q132" s="174"/>
      <c r="R132" s="174"/>
      <c r="S132" s="357"/>
      <c r="T132" s="357"/>
      <c r="U132" s="357"/>
      <c r="V132" s="357"/>
      <c r="Y132" s="356"/>
      <c r="Z132" s="356">
        <v>1</v>
      </c>
      <c r="AA132" s="366">
        <f t="shared" ref="AA132:AA134" si="9">P132</f>
        <v>1.6</v>
      </c>
      <c r="AB132" s="356">
        <v>1.9</v>
      </c>
    </row>
    <row r="133" spans="1:28" ht="20.100000000000001" customHeight="1" x14ac:dyDescent="0.25">
      <c r="A133" s="44">
        <v>2</v>
      </c>
      <c r="B133" s="150">
        <f>P38</f>
        <v>444.07894736842098</v>
      </c>
      <c r="C133" s="150"/>
      <c r="D133" s="150"/>
      <c r="E133" s="3"/>
      <c r="F133" s="3"/>
      <c r="G133" s="3"/>
      <c r="H133" s="3"/>
      <c r="I133" s="3">
        <f t="shared" ref="I133:I134" si="10">$J$112</f>
        <v>0.15</v>
      </c>
      <c r="J133" s="3">
        <f t="shared" ref="J133:J134" si="11">$J$113</f>
        <v>0.1</v>
      </c>
      <c r="K133" s="3">
        <f t="shared" ref="K133:K134" si="12">$J$114</f>
        <v>0.05</v>
      </c>
      <c r="L133" s="3">
        <f t="shared" ref="L133:L134" si="13">$J$115</f>
        <v>0.15</v>
      </c>
      <c r="M133" s="3">
        <f t="shared" ref="M133:M134" si="14">$J$116</f>
        <v>0.1</v>
      </c>
      <c r="N133" s="3"/>
      <c r="O133" s="3">
        <f t="shared" ref="O133:O134" si="15">$J$118</f>
        <v>0.05</v>
      </c>
      <c r="P133" s="188">
        <f t="shared" si="8"/>
        <v>1.6</v>
      </c>
      <c r="Q133" s="188"/>
      <c r="R133" s="188"/>
      <c r="S133" s="357"/>
      <c r="T133" s="357"/>
      <c r="U133" s="357"/>
      <c r="V133" s="357"/>
      <c r="Y133" s="356"/>
      <c r="Z133" s="356">
        <v>1</v>
      </c>
      <c r="AA133" s="366">
        <f t="shared" si="9"/>
        <v>1.6</v>
      </c>
      <c r="AB133" s="356">
        <v>1.9</v>
      </c>
    </row>
    <row r="134" spans="1:28" ht="20.100000000000001" customHeight="1" x14ac:dyDescent="0.25">
      <c r="A134" s="44">
        <v>3</v>
      </c>
      <c r="B134" s="150">
        <f>P39</f>
        <v>617.46361746361708</v>
      </c>
      <c r="C134" s="150"/>
      <c r="D134" s="150"/>
      <c r="E134" s="3"/>
      <c r="F134" s="3"/>
      <c r="G134" s="3"/>
      <c r="H134" s="3"/>
      <c r="I134" s="3">
        <f t="shared" si="10"/>
        <v>0.15</v>
      </c>
      <c r="J134" s="3">
        <f t="shared" si="11"/>
        <v>0.1</v>
      </c>
      <c r="K134" s="3">
        <f t="shared" si="12"/>
        <v>0.05</v>
      </c>
      <c r="L134" s="3">
        <f t="shared" si="13"/>
        <v>0.15</v>
      </c>
      <c r="M134" s="3">
        <f t="shared" si="14"/>
        <v>0.1</v>
      </c>
      <c r="N134" s="3">
        <f t="shared" ref="N134" si="16">$J$117</f>
        <v>0.3</v>
      </c>
      <c r="O134" s="3">
        <f t="shared" si="15"/>
        <v>0.05</v>
      </c>
      <c r="P134" s="188">
        <f t="shared" si="8"/>
        <v>1.9</v>
      </c>
      <c r="Q134" s="188"/>
      <c r="R134" s="188"/>
      <c r="S134" s="357"/>
      <c r="T134" s="357"/>
      <c r="U134" s="357"/>
      <c r="V134" s="357"/>
      <c r="Y134" s="356"/>
      <c r="Z134" s="356">
        <v>1</v>
      </c>
      <c r="AA134" s="366">
        <f t="shared" si="9"/>
        <v>1.9</v>
      </c>
      <c r="AB134" s="356">
        <v>1.9</v>
      </c>
    </row>
    <row r="135" spans="1:28" ht="20.100000000000001" customHeight="1" x14ac:dyDescent="0.25">
      <c r="A135" s="8"/>
      <c r="B135" s="8"/>
      <c r="C135" s="8"/>
      <c r="D135" s="8"/>
      <c r="E135" s="8"/>
      <c r="F135" s="8"/>
      <c r="G135" s="8"/>
      <c r="H135" s="8"/>
      <c r="I135" s="8"/>
      <c r="J135" s="8"/>
      <c r="K135" s="8"/>
      <c r="L135" s="8"/>
      <c r="M135" s="8"/>
      <c r="N135" s="8"/>
      <c r="O135" s="8"/>
      <c r="P135" s="8"/>
      <c r="Q135" s="8"/>
      <c r="R135" s="8"/>
    </row>
    <row r="136" spans="1:28" ht="20.100000000000001" customHeight="1" x14ac:dyDescent="0.25">
      <c r="A136" s="8"/>
      <c r="B136" s="8"/>
      <c r="C136" s="8"/>
      <c r="D136" s="8"/>
      <c r="E136" s="8"/>
      <c r="F136" s="8"/>
      <c r="G136" s="8"/>
      <c r="H136" s="8"/>
      <c r="I136" s="8"/>
      <c r="J136" s="8"/>
      <c r="K136" s="8"/>
      <c r="L136" s="8"/>
      <c r="M136" s="8"/>
      <c r="N136" s="8"/>
      <c r="O136" s="8"/>
      <c r="P136" s="8"/>
      <c r="Q136" s="8"/>
      <c r="R136" s="8"/>
    </row>
    <row r="137" spans="1:28" ht="20.100000000000001" customHeight="1" x14ac:dyDescent="0.25">
      <c r="A137" s="8"/>
      <c r="B137" s="8"/>
      <c r="C137" s="8"/>
      <c r="D137" s="8"/>
      <c r="E137" s="8"/>
      <c r="F137" s="8"/>
      <c r="G137" s="8"/>
      <c r="H137" s="8"/>
      <c r="I137" s="8"/>
      <c r="J137" s="8"/>
      <c r="K137" s="8"/>
      <c r="L137" s="8"/>
      <c r="M137" s="8"/>
      <c r="N137" s="8"/>
      <c r="O137" s="8"/>
      <c r="P137" s="8"/>
      <c r="Q137" s="8"/>
      <c r="R137" s="8"/>
    </row>
    <row r="138" spans="1:28" ht="20.100000000000001" customHeight="1" x14ac:dyDescent="0.25">
      <c r="A138" s="8"/>
      <c r="B138" s="8"/>
      <c r="C138" s="8"/>
      <c r="D138" s="8"/>
      <c r="E138" s="8"/>
      <c r="F138" s="8"/>
      <c r="G138" s="8"/>
      <c r="H138" s="8"/>
      <c r="I138" s="8"/>
      <c r="J138" s="8"/>
      <c r="K138" s="8"/>
      <c r="L138" s="8"/>
      <c r="M138" s="8"/>
      <c r="N138" s="8"/>
      <c r="O138" s="8"/>
      <c r="P138" s="8"/>
      <c r="Q138" s="8"/>
      <c r="R138" s="8"/>
    </row>
    <row r="139" spans="1:28" ht="20.100000000000001" customHeight="1" x14ac:dyDescent="0.25">
      <c r="A139" s="8"/>
      <c r="B139" s="8"/>
      <c r="C139" s="8"/>
      <c r="D139" s="8"/>
      <c r="E139" s="8"/>
      <c r="F139" s="8"/>
      <c r="G139" s="8"/>
      <c r="H139" s="8"/>
      <c r="I139" s="8"/>
      <c r="J139" s="8"/>
      <c r="K139" s="8"/>
      <c r="L139" s="8"/>
      <c r="M139" s="8"/>
      <c r="N139" s="8"/>
      <c r="O139" s="8"/>
      <c r="P139" s="8"/>
      <c r="Q139" s="8"/>
      <c r="R139" s="8"/>
    </row>
    <row r="140" spans="1:28" ht="20.100000000000001" customHeight="1" x14ac:dyDescent="0.25">
      <c r="A140" s="8"/>
      <c r="B140" s="8"/>
      <c r="C140" s="8"/>
      <c r="D140" s="8"/>
      <c r="E140" s="8"/>
      <c r="F140" s="8"/>
      <c r="G140" s="8"/>
      <c r="H140" s="8"/>
      <c r="I140" s="8"/>
      <c r="J140" s="8"/>
      <c r="K140" s="8"/>
      <c r="L140" s="8"/>
      <c r="M140" s="8"/>
      <c r="N140" s="8"/>
      <c r="O140" s="8"/>
      <c r="P140" s="8"/>
      <c r="Q140" s="8"/>
      <c r="R140" s="8"/>
    </row>
    <row r="141" spans="1:28" ht="20.100000000000001" customHeight="1" x14ac:dyDescent="0.25">
      <c r="A141" s="8"/>
      <c r="B141" s="8"/>
      <c r="C141" s="8"/>
      <c r="D141" s="8"/>
      <c r="E141" s="8"/>
      <c r="F141" s="8"/>
      <c r="G141" s="8"/>
      <c r="H141" s="8"/>
      <c r="I141" s="8"/>
      <c r="J141" s="8"/>
      <c r="K141" s="8"/>
      <c r="L141" s="8"/>
      <c r="M141" s="8"/>
      <c r="N141" s="8"/>
      <c r="O141" s="8"/>
      <c r="P141" s="8"/>
      <c r="Q141" s="8"/>
      <c r="R141" s="8"/>
    </row>
    <row r="142" spans="1:28" ht="20.100000000000001" customHeight="1" x14ac:dyDescent="0.25">
      <c r="A142" s="8"/>
      <c r="B142" s="8"/>
      <c r="C142" s="8"/>
      <c r="D142" s="8"/>
      <c r="E142" s="8"/>
      <c r="F142" s="8"/>
      <c r="G142" s="8"/>
      <c r="H142" s="8"/>
      <c r="I142" s="8"/>
      <c r="J142" s="8"/>
      <c r="K142" s="8"/>
      <c r="L142" s="8"/>
      <c r="M142" s="8"/>
      <c r="N142" s="8"/>
      <c r="O142" s="8"/>
      <c r="P142" s="8"/>
      <c r="Q142" s="8"/>
      <c r="R142" s="8"/>
    </row>
    <row r="143" spans="1:28" ht="20.100000000000001" customHeight="1" x14ac:dyDescent="0.25">
      <c r="A143" s="8"/>
      <c r="B143" s="8"/>
      <c r="C143" s="8"/>
      <c r="D143" s="8"/>
      <c r="E143" s="8"/>
      <c r="F143" s="8"/>
      <c r="G143" s="8"/>
      <c r="H143" s="8"/>
      <c r="I143" s="8"/>
      <c r="J143" s="8"/>
      <c r="K143" s="8"/>
      <c r="L143" s="8"/>
      <c r="M143" s="8"/>
      <c r="N143" s="8"/>
      <c r="O143" s="8"/>
      <c r="P143" s="8"/>
      <c r="Q143" s="8"/>
      <c r="R143" s="8"/>
    </row>
    <row r="144" spans="1:28" ht="20.100000000000001" customHeight="1" x14ac:dyDescent="0.25">
      <c r="A144" s="8"/>
      <c r="B144" s="8"/>
      <c r="C144" s="8"/>
      <c r="D144" s="8"/>
      <c r="E144" s="8"/>
      <c r="F144" s="8"/>
      <c r="G144" s="8"/>
      <c r="H144" s="8"/>
      <c r="I144" s="8"/>
      <c r="J144" s="8"/>
      <c r="K144" s="8"/>
      <c r="L144" s="8"/>
      <c r="M144" s="8"/>
      <c r="N144" s="8"/>
      <c r="O144" s="8"/>
      <c r="P144" s="8"/>
      <c r="Q144" s="8"/>
      <c r="R144" s="8"/>
    </row>
    <row r="145" spans="1:18" ht="20.100000000000001" customHeight="1" x14ac:dyDescent="0.25">
      <c r="A145" s="8"/>
      <c r="B145" s="8"/>
      <c r="C145" s="8"/>
      <c r="D145" s="8"/>
      <c r="E145" s="8"/>
      <c r="F145" s="8"/>
      <c r="G145" s="8"/>
      <c r="H145" s="8"/>
      <c r="I145" s="8"/>
      <c r="J145" s="8"/>
      <c r="K145" s="8"/>
      <c r="L145" s="8"/>
      <c r="M145" s="8"/>
      <c r="N145" s="8"/>
      <c r="O145" s="8"/>
      <c r="P145" s="8"/>
      <c r="Q145" s="8"/>
      <c r="R145" s="8"/>
    </row>
    <row r="146" spans="1:18" ht="20.100000000000001" customHeight="1" x14ac:dyDescent="0.25">
      <c r="A146" s="8"/>
      <c r="B146" s="8"/>
      <c r="C146" s="8"/>
      <c r="D146" s="8"/>
      <c r="E146" s="8"/>
      <c r="F146" s="8"/>
      <c r="G146" s="8"/>
      <c r="H146" s="8"/>
      <c r="I146" s="8"/>
      <c r="J146" s="8"/>
      <c r="K146" s="8"/>
      <c r="L146" s="8"/>
      <c r="M146" s="8"/>
      <c r="N146" s="8"/>
      <c r="O146" s="8"/>
      <c r="P146" s="8"/>
      <c r="Q146" s="8"/>
      <c r="R146" s="8"/>
    </row>
    <row r="147" spans="1:18" ht="20.100000000000001" customHeight="1" x14ac:dyDescent="0.25">
      <c r="A147" s="8"/>
      <c r="B147" s="8"/>
      <c r="C147" s="8"/>
      <c r="D147" s="8"/>
      <c r="E147" s="8"/>
      <c r="F147" s="8"/>
      <c r="G147" s="8"/>
      <c r="H147" s="8"/>
      <c r="I147" s="8"/>
      <c r="J147" s="8"/>
      <c r="K147" s="8"/>
      <c r="L147" s="8"/>
      <c r="M147" s="8"/>
      <c r="N147" s="8"/>
      <c r="O147" s="8"/>
      <c r="P147" s="8"/>
      <c r="Q147" s="8"/>
      <c r="R147" s="8"/>
    </row>
    <row r="148" spans="1:18" ht="20.100000000000001" customHeight="1" x14ac:dyDescent="0.25">
      <c r="A148" s="8"/>
      <c r="B148" s="8"/>
      <c r="C148" s="8"/>
      <c r="D148" s="8"/>
      <c r="E148" s="8"/>
      <c r="F148" s="8"/>
      <c r="G148" s="8"/>
      <c r="H148" s="8"/>
      <c r="I148" s="8"/>
      <c r="J148" s="8"/>
      <c r="K148" s="8"/>
      <c r="L148" s="8"/>
      <c r="M148" s="8"/>
      <c r="N148" s="8"/>
      <c r="O148" s="8"/>
      <c r="P148" s="8"/>
      <c r="Q148" s="8"/>
      <c r="R148" s="8"/>
    </row>
    <row r="149" spans="1:18" ht="20.100000000000001" customHeight="1" x14ac:dyDescent="0.25">
      <c r="A149" s="8"/>
      <c r="B149" s="8"/>
      <c r="C149" s="8"/>
      <c r="D149" s="8"/>
      <c r="E149" s="8"/>
      <c r="F149" s="8"/>
      <c r="G149" s="8"/>
      <c r="H149" s="8"/>
      <c r="I149" s="8"/>
      <c r="J149" s="8"/>
      <c r="K149" s="8"/>
      <c r="L149" s="8"/>
      <c r="M149" s="8"/>
      <c r="N149" s="8"/>
      <c r="O149" s="8"/>
      <c r="P149" s="8"/>
      <c r="Q149" s="8"/>
      <c r="R149" s="8"/>
    </row>
    <row r="150" spans="1:18" ht="20.100000000000001" customHeight="1" x14ac:dyDescent="0.25">
      <c r="A150" s="8"/>
      <c r="B150" s="8"/>
      <c r="C150" s="8"/>
      <c r="D150" s="8"/>
      <c r="E150" s="8"/>
      <c r="F150" s="8"/>
      <c r="G150" s="8"/>
      <c r="H150" s="8"/>
      <c r="I150" s="8"/>
      <c r="J150" s="8"/>
      <c r="K150" s="8"/>
      <c r="L150" s="8"/>
      <c r="M150" s="8"/>
      <c r="N150" s="8"/>
      <c r="O150" s="8"/>
      <c r="P150" s="8"/>
      <c r="Q150" s="8"/>
      <c r="R150" s="8"/>
    </row>
    <row r="151" spans="1:18" ht="20.100000000000001" customHeight="1" x14ac:dyDescent="0.25">
      <c r="A151" s="8"/>
      <c r="B151" s="8"/>
      <c r="C151" s="8"/>
      <c r="D151" s="8"/>
      <c r="E151" s="8"/>
      <c r="F151" s="8"/>
      <c r="G151" s="8"/>
      <c r="H151" s="8"/>
      <c r="I151" s="8"/>
      <c r="J151" s="8"/>
      <c r="K151" s="8"/>
      <c r="L151" s="8"/>
      <c r="M151" s="8"/>
      <c r="N151" s="8"/>
      <c r="O151" s="8"/>
      <c r="P151" s="8"/>
      <c r="Q151" s="8"/>
      <c r="R151" s="8"/>
    </row>
    <row r="152" spans="1:18" s="356" customFormat="1" ht="39.950000000000003" customHeight="1" x14ac:dyDescent="0.25">
      <c r="A152" s="46" t="s">
        <v>5</v>
      </c>
      <c r="B152" s="166" t="str">
        <f>B131</f>
        <v>Valor unitário homogeneizado</v>
      </c>
      <c r="C152" s="166"/>
      <c r="D152" s="166"/>
      <c r="E152" s="166" t="s">
        <v>226</v>
      </c>
      <c r="F152" s="166"/>
      <c r="G152" s="166"/>
      <c r="H152" s="166" t="s">
        <v>227</v>
      </c>
      <c r="I152" s="166"/>
      <c r="J152" s="166"/>
      <c r="K152" s="166" t="s">
        <v>9</v>
      </c>
      <c r="L152" s="166"/>
      <c r="M152" s="166"/>
      <c r="N152" s="166" t="s">
        <v>28</v>
      </c>
      <c r="O152" s="166"/>
      <c r="P152" s="166"/>
      <c r="Q152" s="166"/>
      <c r="R152" s="166"/>
    </row>
    <row r="153" spans="1:18" s="356" customFormat="1" ht="20.100000000000001" customHeight="1" x14ac:dyDescent="0.25">
      <c r="A153" s="43">
        <v>1</v>
      </c>
      <c r="B153" s="185">
        <f>B132</f>
        <v>426.31578947368416</v>
      </c>
      <c r="C153" s="185"/>
      <c r="D153" s="185"/>
      <c r="E153" s="161">
        <f>P132</f>
        <v>1.6</v>
      </c>
      <c r="F153" s="161"/>
      <c r="G153" s="161"/>
      <c r="H153" s="161">
        <f>$P$125</f>
        <v>1.6</v>
      </c>
      <c r="I153" s="161"/>
      <c r="J153" s="161"/>
      <c r="K153" s="161">
        <f>H153/E153</f>
        <v>1</v>
      </c>
      <c r="L153" s="161"/>
      <c r="M153" s="161"/>
      <c r="N153" s="185">
        <f t="shared" ref="N153:N155" si="17">B153*K153</f>
        <v>426.31578947368416</v>
      </c>
      <c r="O153" s="185"/>
      <c r="P153" s="185"/>
      <c r="Q153" s="185"/>
      <c r="R153" s="185"/>
    </row>
    <row r="154" spans="1:18" s="356" customFormat="1" ht="20.100000000000001" customHeight="1" x14ac:dyDescent="0.25">
      <c r="A154" s="44">
        <v>2</v>
      </c>
      <c r="B154" s="150">
        <f>B133</f>
        <v>444.07894736842098</v>
      </c>
      <c r="C154" s="150"/>
      <c r="D154" s="150"/>
      <c r="E154" s="160">
        <f>P133</f>
        <v>1.6</v>
      </c>
      <c r="F154" s="160"/>
      <c r="G154" s="160"/>
      <c r="H154" s="160">
        <f t="shared" ref="H154:H155" si="18">$P$125</f>
        <v>1.6</v>
      </c>
      <c r="I154" s="160"/>
      <c r="J154" s="160"/>
      <c r="K154" s="160">
        <f t="shared" ref="K154:K155" si="19">H154/E154</f>
        <v>1</v>
      </c>
      <c r="L154" s="160"/>
      <c r="M154" s="160"/>
      <c r="N154" s="150">
        <f t="shared" si="17"/>
        <v>444.07894736842098</v>
      </c>
      <c r="O154" s="150"/>
      <c r="P154" s="150"/>
      <c r="Q154" s="150"/>
      <c r="R154" s="150"/>
    </row>
    <row r="155" spans="1:18" s="356" customFormat="1" ht="20.100000000000001" customHeight="1" x14ac:dyDescent="0.25">
      <c r="A155" s="44">
        <v>3</v>
      </c>
      <c r="B155" s="150">
        <f>B134</f>
        <v>617.46361746361708</v>
      </c>
      <c r="C155" s="150"/>
      <c r="D155" s="150"/>
      <c r="E155" s="160">
        <f>P134</f>
        <v>1.9</v>
      </c>
      <c r="F155" s="160"/>
      <c r="G155" s="160"/>
      <c r="H155" s="160">
        <f t="shared" si="18"/>
        <v>1.6</v>
      </c>
      <c r="I155" s="160"/>
      <c r="J155" s="160"/>
      <c r="K155" s="160">
        <f t="shared" si="19"/>
        <v>0.8421052631578948</v>
      </c>
      <c r="L155" s="160"/>
      <c r="M155" s="160"/>
      <c r="N155" s="150">
        <f t="shared" si="17"/>
        <v>519.969362074625</v>
      </c>
      <c r="O155" s="150"/>
      <c r="P155" s="150"/>
      <c r="Q155" s="150"/>
      <c r="R155" s="150"/>
    </row>
    <row r="156" spans="1:18" ht="20.100000000000001" customHeight="1" x14ac:dyDescent="0.25">
      <c r="A156" s="8"/>
      <c r="B156" s="8"/>
      <c r="C156" s="8"/>
      <c r="D156" s="8"/>
      <c r="E156" s="8"/>
      <c r="F156" s="8"/>
      <c r="G156" s="8"/>
      <c r="H156" s="8"/>
      <c r="I156" s="8"/>
      <c r="J156" s="8"/>
      <c r="K156" s="8"/>
      <c r="L156" s="8"/>
      <c r="M156" s="8"/>
      <c r="N156" s="8"/>
      <c r="O156" s="8"/>
      <c r="P156" s="8"/>
      <c r="Q156" s="8"/>
      <c r="R156" s="8"/>
    </row>
    <row r="157" spans="1:18" s="356" customFormat="1" ht="20.100000000000001" customHeight="1" x14ac:dyDescent="0.25">
      <c r="A157" s="8"/>
      <c r="B157" s="8"/>
      <c r="C157" s="8"/>
      <c r="D157" s="8"/>
      <c r="E157" s="8"/>
      <c r="F157" s="8"/>
      <c r="G157" s="8"/>
      <c r="H157" s="8"/>
      <c r="I157" s="8"/>
      <c r="J157" s="8"/>
      <c r="K157" s="8"/>
      <c r="L157" s="147" t="s">
        <v>22</v>
      </c>
      <c r="M157" s="147"/>
      <c r="N157" s="147"/>
      <c r="O157" s="147"/>
      <c r="P157" s="146">
        <f>AVERAGE(N153:R155)</f>
        <v>463.45469963891009</v>
      </c>
      <c r="Q157" s="146"/>
      <c r="R157" s="146"/>
    </row>
    <row r="158" spans="1:18" s="356" customFormat="1" ht="20.100000000000001" customHeight="1" x14ac:dyDescent="0.25">
      <c r="A158" s="8"/>
      <c r="B158" s="8"/>
      <c r="C158" s="8"/>
      <c r="D158" s="8"/>
      <c r="E158" s="8"/>
      <c r="F158" s="8"/>
      <c r="G158" s="8"/>
      <c r="H158" s="8"/>
      <c r="I158" s="8"/>
      <c r="J158" s="8"/>
      <c r="K158" s="8"/>
      <c r="L158" s="157" t="s">
        <v>23</v>
      </c>
      <c r="M158" s="157"/>
      <c r="N158" s="157"/>
      <c r="O158" s="157"/>
      <c r="P158" s="146">
        <f>STDEVA(N153:R155)</f>
        <v>49.742464225905067</v>
      </c>
      <c r="Q158" s="146"/>
      <c r="R158" s="146"/>
    </row>
    <row r="159" spans="1:18" s="356" customFormat="1" ht="20.100000000000001" customHeight="1" x14ac:dyDescent="0.25">
      <c r="A159" s="8"/>
      <c r="B159" s="8"/>
      <c r="C159" s="8"/>
      <c r="D159" s="8"/>
      <c r="E159" s="8"/>
      <c r="F159" s="8"/>
      <c r="G159" s="8"/>
      <c r="H159" s="8"/>
      <c r="I159" s="8"/>
      <c r="J159" s="8"/>
      <c r="K159" s="8"/>
      <c r="L159" s="149" t="s">
        <v>21</v>
      </c>
      <c r="M159" s="149"/>
      <c r="N159" s="149"/>
      <c r="O159" s="149"/>
      <c r="P159" s="162">
        <f>P158/P157</f>
        <v>0.10732972233243238</v>
      </c>
      <c r="Q159" s="162"/>
      <c r="R159" s="162"/>
    </row>
    <row r="160" spans="1:18" ht="20.100000000000001" customHeight="1" x14ac:dyDescent="0.25">
      <c r="A160" s="8"/>
      <c r="B160" s="8"/>
      <c r="C160" s="8"/>
      <c r="D160" s="8"/>
      <c r="E160" s="8"/>
      <c r="F160" s="8"/>
      <c r="G160" s="8"/>
      <c r="H160" s="8"/>
      <c r="I160" s="8"/>
      <c r="J160" s="8"/>
      <c r="K160" s="8"/>
      <c r="L160" s="8"/>
      <c r="M160" s="8"/>
      <c r="N160" s="8"/>
      <c r="O160" s="8"/>
      <c r="P160" s="8"/>
      <c r="Q160" s="8"/>
      <c r="R160" s="8"/>
    </row>
    <row r="161" spans="1:18" ht="20.100000000000001" customHeight="1" x14ac:dyDescent="0.25">
      <c r="A161" s="8"/>
      <c r="B161" s="8"/>
      <c r="C161" s="8"/>
      <c r="D161" s="8"/>
      <c r="E161" s="8"/>
      <c r="F161" s="8"/>
      <c r="G161" s="8"/>
      <c r="H161" s="8"/>
      <c r="I161" s="8"/>
      <c r="J161" s="8"/>
      <c r="K161" s="8"/>
      <c r="L161" s="8"/>
      <c r="M161" s="8"/>
      <c r="N161" s="8"/>
      <c r="O161" s="8"/>
      <c r="P161" s="8"/>
      <c r="Q161" s="8"/>
      <c r="R161" s="8"/>
    </row>
    <row r="162" spans="1:18" ht="20.100000000000001" customHeight="1" x14ac:dyDescent="0.25">
      <c r="A162" s="8"/>
      <c r="B162" s="8"/>
      <c r="C162" s="8"/>
      <c r="D162" s="8"/>
      <c r="E162" s="8"/>
      <c r="F162" s="8"/>
      <c r="G162" s="8"/>
      <c r="H162" s="8"/>
      <c r="I162" s="8"/>
      <c r="J162" s="8"/>
      <c r="K162" s="8"/>
      <c r="L162" s="8"/>
      <c r="M162" s="8"/>
      <c r="N162" s="8"/>
      <c r="O162" s="8"/>
      <c r="P162" s="8"/>
      <c r="Q162" s="8"/>
      <c r="R162" s="8"/>
    </row>
    <row r="163" spans="1:18" ht="20.100000000000001" customHeight="1" x14ac:dyDescent="0.25">
      <c r="A163" s="8"/>
      <c r="B163" s="8"/>
      <c r="C163" s="8"/>
      <c r="D163" s="8"/>
      <c r="E163" s="8"/>
      <c r="F163" s="8"/>
      <c r="G163" s="8"/>
      <c r="H163" s="8"/>
      <c r="I163" s="8"/>
      <c r="J163" s="8"/>
      <c r="K163" s="8"/>
      <c r="L163" s="8"/>
      <c r="M163" s="8"/>
      <c r="N163" s="8"/>
      <c r="O163" s="8"/>
      <c r="P163" s="8"/>
      <c r="Q163" s="8"/>
      <c r="R163" s="8"/>
    </row>
    <row r="164" spans="1:18" ht="20.100000000000001" customHeight="1" x14ac:dyDescent="0.25">
      <c r="A164" s="8"/>
      <c r="B164" s="8"/>
      <c r="C164" s="8"/>
      <c r="D164" s="8"/>
      <c r="E164" s="8"/>
      <c r="F164" s="8"/>
      <c r="G164" s="8"/>
      <c r="H164" s="8"/>
      <c r="I164" s="8"/>
      <c r="J164" s="8"/>
      <c r="K164" s="8"/>
      <c r="L164" s="8"/>
      <c r="M164" s="8"/>
      <c r="N164" s="8"/>
      <c r="O164" s="8"/>
      <c r="P164" s="8"/>
      <c r="Q164" s="8"/>
      <c r="R164" s="8"/>
    </row>
    <row r="165" spans="1:18" ht="20.100000000000001" customHeight="1" x14ac:dyDescent="0.25">
      <c r="A165" s="8"/>
      <c r="B165" s="8"/>
      <c r="C165" s="8"/>
      <c r="D165" s="8"/>
      <c r="E165" s="8"/>
      <c r="F165" s="8"/>
      <c r="G165" s="8"/>
      <c r="H165" s="8"/>
      <c r="I165" s="8"/>
      <c r="J165" s="8"/>
      <c r="K165" s="8"/>
      <c r="L165" s="8"/>
      <c r="M165" s="8"/>
      <c r="N165" s="8"/>
      <c r="O165" s="8"/>
      <c r="P165" s="8"/>
      <c r="Q165" s="8"/>
      <c r="R165" s="8"/>
    </row>
    <row r="166" spans="1:18" ht="20.100000000000001" customHeight="1" x14ac:dyDescent="0.25">
      <c r="A166" s="8"/>
      <c r="B166" s="8"/>
      <c r="C166" s="8"/>
      <c r="D166" s="8"/>
      <c r="E166" s="8"/>
      <c r="F166" s="8"/>
      <c r="G166" s="8"/>
      <c r="H166" s="8"/>
      <c r="I166" s="8"/>
      <c r="J166" s="8"/>
      <c r="K166" s="8"/>
      <c r="L166" s="8"/>
      <c r="M166" s="8"/>
      <c r="N166" s="8"/>
      <c r="O166" s="8"/>
      <c r="P166" s="8"/>
      <c r="Q166" s="8"/>
      <c r="R166" s="8"/>
    </row>
    <row r="167" spans="1:18" ht="20.100000000000001" customHeight="1" x14ac:dyDescent="0.25">
      <c r="A167" s="8"/>
      <c r="B167" s="8"/>
      <c r="C167" s="8"/>
      <c r="D167" s="8"/>
      <c r="E167" s="8"/>
      <c r="F167" s="8"/>
      <c r="G167" s="8"/>
      <c r="H167" s="8"/>
      <c r="I167" s="8"/>
      <c r="J167" s="8"/>
      <c r="K167" s="8"/>
      <c r="L167" s="8"/>
      <c r="M167" s="8"/>
      <c r="N167" s="8"/>
      <c r="O167" s="8"/>
      <c r="P167" s="8"/>
      <c r="Q167" s="8"/>
      <c r="R167" s="8"/>
    </row>
    <row r="168" spans="1:18" ht="20.100000000000001" customHeight="1" x14ac:dyDescent="0.25">
      <c r="A168" s="8"/>
      <c r="B168" s="8"/>
      <c r="C168" s="8"/>
      <c r="D168" s="8"/>
      <c r="E168" s="8"/>
      <c r="F168" s="8"/>
      <c r="G168" s="8"/>
      <c r="H168" s="8"/>
      <c r="I168" s="8"/>
      <c r="J168" s="8"/>
      <c r="K168" s="8"/>
      <c r="L168" s="8"/>
      <c r="M168" s="8"/>
      <c r="N168" s="8"/>
      <c r="O168" s="8"/>
      <c r="P168" s="8"/>
      <c r="Q168" s="8"/>
      <c r="R168" s="8"/>
    </row>
    <row r="169" spans="1:18" ht="20.100000000000001" customHeight="1" x14ac:dyDescent="0.25">
      <c r="A169" s="8"/>
      <c r="B169" s="8"/>
      <c r="C169" s="8"/>
      <c r="D169" s="8"/>
      <c r="E169" s="8"/>
      <c r="F169" s="8"/>
      <c r="G169" s="8"/>
      <c r="H169" s="8"/>
      <c r="I169" s="8"/>
      <c r="J169" s="8"/>
      <c r="K169" s="8"/>
      <c r="L169" s="8"/>
      <c r="M169" s="8"/>
      <c r="N169" s="8"/>
      <c r="O169" s="8"/>
      <c r="P169" s="8"/>
      <c r="Q169" s="8"/>
      <c r="R169" s="8"/>
    </row>
    <row r="170" spans="1:18" ht="20.100000000000001" customHeight="1" x14ac:dyDescent="0.25">
      <c r="A170" s="8"/>
      <c r="B170" s="8"/>
      <c r="C170" s="8"/>
      <c r="D170" s="8"/>
      <c r="E170" s="8"/>
      <c r="F170" s="8"/>
      <c r="G170" s="8"/>
      <c r="H170" s="8"/>
      <c r="I170" s="8"/>
      <c r="J170" s="8"/>
      <c r="K170" s="8"/>
      <c r="L170" s="8"/>
      <c r="M170" s="8"/>
      <c r="N170" s="8"/>
      <c r="O170" s="8"/>
      <c r="P170" s="8"/>
      <c r="Q170" s="8"/>
      <c r="R170" s="8"/>
    </row>
    <row r="171" spans="1:18" ht="20.100000000000001" customHeight="1" x14ac:dyDescent="0.25">
      <c r="A171" s="8"/>
      <c r="B171" s="8"/>
      <c r="C171" s="8"/>
      <c r="D171" s="8"/>
      <c r="E171" s="8"/>
      <c r="F171" s="8"/>
      <c r="G171" s="8"/>
      <c r="H171" s="8"/>
      <c r="I171" s="8"/>
      <c r="J171" s="8"/>
      <c r="K171" s="8"/>
      <c r="L171" s="8"/>
      <c r="M171" s="8"/>
      <c r="N171" s="8"/>
      <c r="O171" s="8"/>
      <c r="P171" s="8"/>
      <c r="Q171" s="8"/>
      <c r="R171" s="8"/>
    </row>
    <row r="172" spans="1:18" ht="20.100000000000001" customHeight="1" x14ac:dyDescent="0.25">
      <c r="A172" s="8"/>
      <c r="B172" s="8"/>
      <c r="C172" s="8"/>
      <c r="D172" s="8"/>
      <c r="E172" s="8"/>
      <c r="F172" s="8"/>
      <c r="G172" s="8"/>
      <c r="H172" s="8"/>
      <c r="I172" s="8"/>
      <c r="J172" s="8"/>
      <c r="K172" s="8"/>
      <c r="L172" s="8"/>
      <c r="M172" s="8"/>
      <c r="N172" s="8"/>
      <c r="O172" s="8"/>
      <c r="P172" s="8"/>
      <c r="Q172" s="8"/>
      <c r="R172" s="8"/>
    </row>
    <row r="173" spans="1:18" ht="20.100000000000001" customHeight="1" x14ac:dyDescent="0.25">
      <c r="A173" s="8"/>
      <c r="B173" s="8"/>
      <c r="C173" s="8"/>
      <c r="D173" s="8"/>
      <c r="E173" s="8"/>
      <c r="F173" s="8"/>
      <c r="G173" s="8"/>
      <c r="H173" s="8"/>
      <c r="I173" s="8"/>
      <c r="J173" s="8"/>
      <c r="K173" s="8"/>
      <c r="L173" s="8"/>
      <c r="M173" s="8"/>
      <c r="N173" s="8"/>
      <c r="O173" s="8"/>
      <c r="P173" s="8"/>
      <c r="Q173" s="8"/>
      <c r="R173" s="8"/>
    </row>
    <row r="174" spans="1:18" ht="20.100000000000001" customHeight="1" x14ac:dyDescent="0.25">
      <c r="A174" s="8"/>
      <c r="B174" s="8"/>
      <c r="C174" s="8"/>
      <c r="D174" s="8"/>
      <c r="E174" s="8"/>
      <c r="F174" s="8"/>
      <c r="G174" s="8"/>
      <c r="H174" s="8"/>
      <c r="I174" s="8"/>
      <c r="J174" s="8"/>
      <c r="K174" s="8"/>
      <c r="L174" s="8"/>
      <c r="M174" s="8"/>
      <c r="N174" s="8"/>
      <c r="O174" s="8"/>
      <c r="P174" s="8"/>
      <c r="Q174" s="8"/>
      <c r="R174" s="8"/>
    </row>
    <row r="175" spans="1:18" ht="20.100000000000001" customHeight="1" x14ac:dyDescent="0.25">
      <c r="A175" s="8"/>
      <c r="B175" s="8"/>
      <c r="C175" s="8"/>
      <c r="D175" s="8"/>
      <c r="E175" s="8"/>
      <c r="F175" s="8"/>
      <c r="G175" s="8"/>
      <c r="H175" s="8"/>
      <c r="I175" s="8"/>
      <c r="J175" s="8"/>
      <c r="K175" s="8"/>
      <c r="L175" s="8"/>
      <c r="M175" s="8"/>
      <c r="N175" s="8"/>
      <c r="O175" s="8"/>
      <c r="P175" s="8"/>
      <c r="Q175" s="8"/>
      <c r="R175" s="8"/>
    </row>
    <row r="176" spans="1:18" ht="20.100000000000001" customHeight="1" x14ac:dyDescent="0.25">
      <c r="A176" s="8"/>
      <c r="B176" s="8"/>
      <c r="C176" s="8"/>
      <c r="D176" s="8"/>
      <c r="E176" s="8"/>
      <c r="F176" s="8"/>
      <c r="G176" s="8"/>
      <c r="H176" s="8"/>
      <c r="I176" s="8"/>
      <c r="J176" s="8"/>
      <c r="K176" s="8"/>
      <c r="L176" s="8"/>
      <c r="M176" s="8"/>
      <c r="N176" s="8"/>
      <c r="O176" s="8"/>
      <c r="P176" s="8"/>
      <c r="Q176" s="8"/>
      <c r="R176" s="8"/>
    </row>
    <row r="177" spans="1:26" ht="20.100000000000001" customHeight="1" x14ac:dyDescent="0.25">
      <c r="A177" s="169" t="s">
        <v>231</v>
      </c>
      <c r="B177" s="169"/>
      <c r="C177" s="169"/>
      <c r="D177" s="169"/>
      <c r="E177" s="169"/>
      <c r="F177" s="169"/>
      <c r="G177" s="169"/>
      <c r="H177" s="169"/>
      <c r="I177" s="169"/>
      <c r="J177" s="169"/>
      <c r="K177" s="169"/>
      <c r="L177" s="169"/>
      <c r="M177" s="169"/>
      <c r="N177" s="169"/>
      <c r="O177" s="169"/>
      <c r="P177" s="169"/>
      <c r="Q177" s="169"/>
      <c r="R177" s="169"/>
    </row>
    <row r="178" spans="1:26" ht="20.100000000000001" customHeight="1" x14ac:dyDescent="0.25">
      <c r="A178" s="8"/>
      <c r="B178" s="8"/>
      <c r="C178" s="8"/>
      <c r="D178" s="8"/>
      <c r="E178" s="8"/>
      <c r="F178" s="8"/>
      <c r="G178" s="8"/>
      <c r="H178" s="8"/>
      <c r="I178" s="8"/>
      <c r="J178" s="8"/>
      <c r="K178" s="8"/>
      <c r="L178" s="8"/>
      <c r="M178" s="8"/>
      <c r="N178" s="8"/>
      <c r="O178" s="8"/>
      <c r="P178" s="8"/>
      <c r="Q178" s="8"/>
      <c r="R178" s="8"/>
    </row>
    <row r="179" spans="1:26" ht="20.100000000000001" customHeight="1" x14ac:dyDescent="0.25">
      <c r="A179" s="169" t="s">
        <v>232</v>
      </c>
      <c r="B179" s="169"/>
      <c r="C179" s="169"/>
      <c r="D179" s="169"/>
      <c r="E179" s="169"/>
      <c r="F179" s="169"/>
      <c r="G179" s="169"/>
      <c r="H179" s="169"/>
      <c r="I179" s="169"/>
      <c r="J179" s="169"/>
      <c r="K179" s="169"/>
      <c r="L179" s="169"/>
      <c r="M179" s="169"/>
      <c r="N179" s="169"/>
      <c r="O179" s="169"/>
      <c r="P179" s="169"/>
      <c r="Q179" s="169"/>
      <c r="R179" s="169"/>
    </row>
    <row r="180" spans="1:26" ht="20.100000000000001" customHeight="1" x14ac:dyDescent="0.25">
      <c r="A180" s="8"/>
      <c r="B180" s="8"/>
      <c r="C180" s="8"/>
      <c r="D180" s="8"/>
      <c r="E180" s="8"/>
      <c r="F180" s="8"/>
      <c r="G180" s="8"/>
      <c r="H180" s="8"/>
      <c r="I180" s="8"/>
      <c r="J180" s="8"/>
      <c r="K180" s="8"/>
      <c r="L180" s="8"/>
      <c r="M180" s="8"/>
      <c r="N180" s="8"/>
      <c r="O180" s="8"/>
      <c r="P180" s="8"/>
      <c r="Q180" s="8"/>
      <c r="R180" s="8"/>
    </row>
    <row r="181" spans="1:26" ht="20.100000000000001" customHeight="1" x14ac:dyDescent="0.25">
      <c r="A181" s="134" t="s">
        <v>5</v>
      </c>
      <c r="B181" s="163" t="s">
        <v>18</v>
      </c>
      <c r="C181" s="163"/>
      <c r="D181" s="163"/>
      <c r="E181" s="163"/>
      <c r="F181" s="163"/>
      <c r="G181" s="139"/>
      <c r="H181" s="8"/>
      <c r="I181" s="147" t="s">
        <v>29</v>
      </c>
      <c r="J181" s="147"/>
      <c r="K181" s="147"/>
      <c r="L181" s="147"/>
      <c r="M181" s="147"/>
      <c r="N181" s="184">
        <v>0.3</v>
      </c>
      <c r="O181" s="184"/>
      <c r="P181" s="8"/>
      <c r="Q181" s="8"/>
      <c r="R181" s="8"/>
      <c r="W181" s="357" t="s">
        <v>30</v>
      </c>
      <c r="X181" s="357" t="s">
        <v>31</v>
      </c>
      <c r="Y181" s="357" t="s">
        <v>22</v>
      </c>
      <c r="Z181" s="357" t="e">
        <f>VLOOKUP(M190,B182:G184,6,0)</f>
        <v>#N/A</v>
      </c>
    </row>
    <row r="182" spans="1:26" ht="20.100000000000001" customHeight="1" x14ac:dyDescent="0.25">
      <c r="A182" s="43">
        <v>1</v>
      </c>
      <c r="B182" s="185">
        <f>N153</f>
        <v>426.31578947368416</v>
      </c>
      <c r="C182" s="185"/>
      <c r="D182" s="185"/>
      <c r="E182" s="185"/>
      <c r="F182" s="185"/>
      <c r="G182" s="41">
        <f>A182</f>
        <v>1</v>
      </c>
      <c r="H182" s="8"/>
      <c r="I182" s="147" t="s">
        <v>69</v>
      </c>
      <c r="J182" s="147"/>
      <c r="K182" s="147"/>
      <c r="L182" s="147"/>
      <c r="M182" s="194">
        <f>COUNT(B182:B184)</f>
        <v>3</v>
      </c>
      <c r="N182" s="194"/>
      <c r="O182" s="194"/>
      <c r="P182" s="8"/>
      <c r="Q182" s="8"/>
      <c r="R182" s="8"/>
      <c r="W182" s="368">
        <f>$M$186</f>
        <v>324.41828974723705</v>
      </c>
      <c r="X182" s="368">
        <f>$M$185</f>
        <v>602.49110953058312</v>
      </c>
      <c r="Y182" s="368">
        <f>$M$184</f>
        <v>463.45469963891009</v>
      </c>
    </row>
    <row r="183" spans="1:26" ht="20.100000000000001" customHeight="1" x14ac:dyDescent="0.25">
      <c r="A183" s="44">
        <v>2</v>
      </c>
      <c r="B183" s="150">
        <f>N154</f>
        <v>444.07894736842098</v>
      </c>
      <c r="C183" s="150"/>
      <c r="D183" s="150"/>
      <c r="E183" s="150"/>
      <c r="F183" s="150"/>
      <c r="G183" s="41">
        <f t="shared" ref="G183:G184" si="20">A183</f>
        <v>2</v>
      </c>
      <c r="H183" s="8"/>
      <c r="I183" s="8"/>
      <c r="J183" s="8"/>
      <c r="K183" s="8"/>
      <c r="L183" s="8"/>
      <c r="M183" s="8"/>
      <c r="N183" s="8"/>
      <c r="O183" s="8"/>
      <c r="P183" s="8"/>
      <c r="Q183" s="8"/>
      <c r="R183" s="8"/>
      <c r="W183" s="368">
        <f>$M$186</f>
        <v>324.41828974723705</v>
      </c>
      <c r="X183" s="368">
        <f>$M$185</f>
        <v>602.49110953058312</v>
      </c>
      <c r="Y183" s="368">
        <f>$M$184</f>
        <v>463.45469963891009</v>
      </c>
    </row>
    <row r="184" spans="1:26" ht="20.100000000000001" customHeight="1" x14ac:dyDescent="0.25">
      <c r="A184" s="44">
        <v>3</v>
      </c>
      <c r="B184" s="150">
        <f>N155</f>
        <v>519.969362074625</v>
      </c>
      <c r="C184" s="150"/>
      <c r="D184" s="150"/>
      <c r="E184" s="150"/>
      <c r="F184" s="150"/>
      <c r="G184" s="41">
        <f t="shared" si="20"/>
        <v>3</v>
      </c>
      <c r="H184" s="8"/>
      <c r="I184" s="147" t="s">
        <v>22</v>
      </c>
      <c r="J184" s="147"/>
      <c r="K184" s="147"/>
      <c r="L184" s="147"/>
      <c r="M184" s="146">
        <f>AVERAGE(B182:B184)</f>
        <v>463.45469963891009</v>
      </c>
      <c r="N184" s="146"/>
      <c r="O184" s="146"/>
      <c r="P184" s="8"/>
      <c r="Q184" s="8"/>
      <c r="R184" s="8"/>
      <c r="W184" s="368">
        <f>$M$186</f>
        <v>324.41828974723705</v>
      </c>
      <c r="X184" s="368">
        <f>$M$185</f>
        <v>602.49110953058312</v>
      </c>
      <c r="Y184" s="368">
        <f>$M$184</f>
        <v>463.45469963891009</v>
      </c>
    </row>
    <row r="185" spans="1:26" ht="20.100000000000001" customHeight="1" x14ac:dyDescent="0.25">
      <c r="A185" s="8"/>
      <c r="B185" s="8"/>
      <c r="C185" s="8"/>
      <c r="D185" s="8"/>
      <c r="E185" s="8"/>
      <c r="F185" s="8"/>
      <c r="G185" s="41"/>
      <c r="H185" s="8"/>
      <c r="I185" s="147" t="s">
        <v>31</v>
      </c>
      <c r="J185" s="147"/>
      <c r="K185" s="147"/>
      <c r="L185" s="147"/>
      <c r="M185" s="146">
        <f>M184*(1+N181)</f>
        <v>602.49110953058312</v>
      </c>
      <c r="N185" s="146"/>
      <c r="O185" s="146"/>
      <c r="P185" s="8"/>
      <c r="Q185" s="8"/>
      <c r="R185" s="8"/>
      <c r="W185" s="368"/>
      <c r="X185" s="368"/>
      <c r="Y185" s="368"/>
    </row>
    <row r="186" spans="1:26" ht="20.100000000000001" customHeight="1" x14ac:dyDescent="0.25">
      <c r="A186" s="8"/>
      <c r="B186" s="8"/>
      <c r="C186" s="8"/>
      <c r="D186" s="8"/>
      <c r="E186" s="8"/>
      <c r="F186" s="8"/>
      <c r="G186" s="7"/>
      <c r="H186" s="8"/>
      <c r="I186" s="147" t="s">
        <v>30</v>
      </c>
      <c r="J186" s="147"/>
      <c r="K186" s="147"/>
      <c r="L186" s="147"/>
      <c r="M186" s="146">
        <f>M184*(1-N181)</f>
        <v>324.41828974723705</v>
      </c>
      <c r="N186" s="146"/>
      <c r="O186" s="146"/>
      <c r="P186" s="8"/>
      <c r="Q186" s="8"/>
      <c r="R186" s="8"/>
      <c r="W186" s="368"/>
      <c r="X186" s="368"/>
      <c r="Y186" s="368"/>
    </row>
    <row r="187" spans="1:26" ht="20.100000000000001" customHeight="1" x14ac:dyDescent="0.25">
      <c r="A187" s="8"/>
      <c r="B187" s="8"/>
      <c r="C187" s="8"/>
      <c r="D187" s="8"/>
      <c r="E187" s="8"/>
      <c r="F187" s="8"/>
      <c r="G187" s="8"/>
      <c r="H187" s="8"/>
      <c r="I187" s="147" t="s">
        <v>33</v>
      </c>
      <c r="J187" s="147"/>
      <c r="K187" s="147"/>
      <c r="L187" s="147"/>
      <c r="M187" s="146">
        <f>MAX(B182:B184)</f>
        <v>519.969362074625</v>
      </c>
      <c r="N187" s="146"/>
      <c r="O187" s="146"/>
      <c r="P187" s="8"/>
      <c r="Q187" s="8"/>
      <c r="R187" s="8"/>
    </row>
    <row r="188" spans="1:26" ht="20.100000000000001" customHeight="1" x14ac:dyDescent="0.25">
      <c r="A188" s="8"/>
      <c r="B188" s="8"/>
      <c r="C188" s="8"/>
      <c r="D188" s="8"/>
      <c r="E188" s="8"/>
      <c r="F188" s="8"/>
      <c r="G188" s="8"/>
      <c r="H188" s="8"/>
      <c r="I188" s="147" t="s">
        <v>32</v>
      </c>
      <c r="J188" s="147"/>
      <c r="K188" s="147"/>
      <c r="L188" s="147"/>
      <c r="M188" s="146">
        <f>MIN(B182:B184)</f>
        <v>426.31578947368416</v>
      </c>
      <c r="N188" s="146"/>
      <c r="O188" s="146"/>
      <c r="P188" s="8"/>
      <c r="Q188" s="8"/>
      <c r="R188" s="8"/>
      <c r="V188" s="366"/>
    </row>
    <row r="189" spans="1:26" ht="20.100000000000001" customHeight="1" x14ac:dyDescent="0.25">
      <c r="A189" s="8"/>
      <c r="B189" s="8"/>
      <c r="C189" s="8"/>
      <c r="D189" s="8"/>
      <c r="E189" s="8"/>
      <c r="F189" s="8"/>
      <c r="G189" s="8"/>
      <c r="H189" s="8"/>
      <c r="I189" s="8"/>
      <c r="J189" s="8"/>
      <c r="K189" s="8"/>
      <c r="L189" s="8"/>
      <c r="M189" s="8"/>
      <c r="N189" s="8"/>
      <c r="O189" s="8"/>
      <c r="P189" s="8"/>
      <c r="Q189" s="8"/>
      <c r="R189" s="8"/>
      <c r="V189" s="366"/>
    </row>
    <row r="190" spans="1:26" ht="20.100000000000001" customHeight="1" x14ac:dyDescent="0.25">
      <c r="A190" s="8"/>
      <c r="B190" s="8"/>
      <c r="C190" s="8"/>
      <c r="D190" s="8"/>
      <c r="E190" s="8"/>
      <c r="F190" s="8"/>
      <c r="G190" s="8"/>
      <c r="H190" s="8"/>
      <c r="I190" s="147" t="s">
        <v>36</v>
      </c>
      <c r="J190" s="147"/>
      <c r="K190" s="159" t="str">
        <f>IF(M190="Nada a excluir","",Z181)</f>
        <v/>
      </c>
      <c r="L190" s="159"/>
      <c r="M190" s="146" t="str" cm="1">
        <f t="array" ref="M190">_xlfn.IFS(AND(OR(M187&gt;M185,M188&lt;M186),(M187-M184)&gt;(M184-M188)),M187,AND(OR(M188&lt;M186,M187&gt;M185),(M184-M188)&gt;(M187-M184)),M188,AND(M187&lt;=M185,M188&gt;=M186),"Nada a excluir")</f>
        <v>Nada a excluir</v>
      </c>
      <c r="N190" s="146"/>
      <c r="O190" s="146"/>
      <c r="P190" s="8"/>
      <c r="Q190" s="8"/>
      <c r="R190" s="8"/>
      <c r="V190" s="366"/>
    </row>
    <row r="191" spans="1:26" ht="20.100000000000001" customHeight="1" x14ac:dyDescent="0.25">
      <c r="A191" s="8"/>
      <c r="B191" s="8"/>
      <c r="C191" s="8"/>
      <c r="D191" s="8"/>
      <c r="E191" s="8"/>
      <c r="F191" s="8"/>
      <c r="G191" s="8"/>
      <c r="H191" s="8"/>
      <c r="I191" s="149" t="s">
        <v>35</v>
      </c>
      <c r="J191" s="149"/>
      <c r="K191" s="149"/>
      <c r="L191" s="149"/>
      <c r="M191" s="152" t="str">
        <f>IF(M190="Nada a excluir","Encerrar","Continuar")</f>
        <v>Encerrar</v>
      </c>
      <c r="N191" s="152"/>
      <c r="O191" s="152"/>
      <c r="P191" s="8"/>
      <c r="Q191" s="8"/>
      <c r="R191" s="8"/>
    </row>
    <row r="192" spans="1:26" ht="20.100000000000001" customHeight="1" x14ac:dyDescent="0.25">
      <c r="A192" s="8"/>
      <c r="B192" s="8"/>
      <c r="C192" s="8"/>
      <c r="D192" s="8"/>
      <c r="E192" s="8"/>
      <c r="F192" s="8"/>
      <c r="G192" s="8"/>
      <c r="H192" s="8"/>
      <c r="I192" s="8"/>
      <c r="J192" s="8"/>
      <c r="K192" s="8"/>
      <c r="L192" s="8"/>
      <c r="M192" s="8"/>
      <c r="N192" s="8"/>
      <c r="O192" s="8"/>
      <c r="P192" s="8"/>
      <c r="Q192" s="8"/>
      <c r="R192" s="8"/>
    </row>
    <row r="193" spans="1:18" s="356" customFormat="1" ht="20.100000000000001" customHeight="1" x14ac:dyDescent="0.25">
      <c r="A193" s="8"/>
      <c r="B193" s="8"/>
      <c r="C193" s="8"/>
      <c r="D193" s="8"/>
      <c r="E193" s="8"/>
      <c r="F193" s="8"/>
      <c r="G193" s="8"/>
      <c r="H193" s="8"/>
      <c r="I193" s="147" t="s">
        <v>34</v>
      </c>
      <c r="J193" s="147"/>
      <c r="K193" s="147"/>
      <c r="L193" s="147"/>
      <c r="M193" s="154">
        <f>STDEVA(B182:B184)</f>
        <v>49.742464225905067</v>
      </c>
      <c r="N193" s="155"/>
      <c r="O193" s="155"/>
      <c r="P193" s="8"/>
      <c r="Q193" s="8"/>
      <c r="R193" s="8"/>
    </row>
    <row r="194" spans="1:18" s="356" customFormat="1" ht="20.100000000000001" customHeight="1" x14ac:dyDescent="0.25">
      <c r="A194" s="8"/>
      <c r="B194" s="8"/>
      <c r="C194" s="8"/>
      <c r="D194" s="8"/>
      <c r="E194" s="8"/>
      <c r="F194" s="8"/>
      <c r="G194" s="8"/>
      <c r="H194" s="8"/>
      <c r="I194" s="149" t="s">
        <v>21</v>
      </c>
      <c r="J194" s="149"/>
      <c r="K194" s="149"/>
      <c r="L194" s="149"/>
      <c r="M194" s="151">
        <f>M193/M184</f>
        <v>0.10732972233243238</v>
      </c>
      <c r="N194" s="151"/>
      <c r="O194" s="151"/>
      <c r="P194" s="8"/>
      <c r="Q194" s="8"/>
      <c r="R194" s="8"/>
    </row>
    <row r="195" spans="1:18" ht="20.100000000000001" customHeight="1" x14ac:dyDescent="0.25">
      <c r="A195" s="8"/>
      <c r="B195" s="8"/>
      <c r="C195" s="8"/>
      <c r="D195" s="8"/>
      <c r="E195" s="8"/>
      <c r="F195" s="8"/>
      <c r="G195" s="8"/>
      <c r="H195" s="8"/>
      <c r="I195" s="8"/>
      <c r="J195" s="8"/>
      <c r="K195" s="8"/>
      <c r="L195" s="8"/>
      <c r="M195" s="8"/>
      <c r="N195" s="8"/>
      <c r="O195" s="8"/>
      <c r="P195" s="8"/>
      <c r="Q195" s="8"/>
      <c r="R195" s="8"/>
    </row>
    <row r="196" spans="1:18" ht="20.100000000000001" customHeight="1" x14ac:dyDescent="0.25">
      <c r="A196" s="8"/>
      <c r="B196" s="8"/>
      <c r="C196" s="8"/>
      <c r="D196" s="8"/>
      <c r="E196" s="8"/>
      <c r="F196" s="8"/>
      <c r="G196" s="8"/>
      <c r="H196" s="8"/>
      <c r="I196" s="8"/>
      <c r="J196" s="8"/>
      <c r="K196" s="8"/>
      <c r="L196" s="8"/>
      <c r="M196" s="8"/>
      <c r="N196" s="8"/>
      <c r="O196" s="8"/>
      <c r="P196" s="8"/>
      <c r="Q196" s="8"/>
      <c r="R196" s="8"/>
    </row>
    <row r="197" spans="1:18" ht="20.100000000000001" customHeight="1" x14ac:dyDescent="0.25">
      <c r="A197" s="8"/>
      <c r="B197" s="8"/>
      <c r="C197" s="8"/>
      <c r="D197" s="8"/>
      <c r="E197" s="8"/>
      <c r="F197" s="8"/>
      <c r="G197" s="8"/>
      <c r="H197" s="8"/>
      <c r="I197" s="8"/>
      <c r="J197" s="8"/>
      <c r="K197" s="8"/>
      <c r="L197" s="8"/>
      <c r="M197" s="8"/>
      <c r="N197" s="8"/>
      <c r="O197" s="8"/>
      <c r="P197" s="8"/>
      <c r="Q197" s="8"/>
      <c r="R197" s="8"/>
    </row>
    <row r="198" spans="1:18" ht="20.100000000000001" customHeight="1" x14ac:dyDescent="0.25">
      <c r="A198" s="8"/>
      <c r="B198" s="8"/>
      <c r="C198" s="8"/>
      <c r="D198" s="8"/>
      <c r="E198" s="8"/>
      <c r="F198" s="8"/>
      <c r="G198" s="8"/>
      <c r="H198" s="8"/>
      <c r="I198" s="8"/>
      <c r="J198" s="8"/>
      <c r="K198" s="8"/>
      <c r="L198" s="8"/>
      <c r="M198" s="8"/>
      <c r="N198" s="8"/>
      <c r="O198" s="8"/>
      <c r="P198" s="8"/>
      <c r="Q198" s="8"/>
      <c r="R198" s="8"/>
    </row>
    <row r="199" spans="1:18" ht="20.100000000000001" customHeight="1" x14ac:dyDescent="0.25">
      <c r="A199" s="8"/>
      <c r="B199" s="8"/>
      <c r="C199" s="8"/>
      <c r="D199" s="8"/>
      <c r="E199" s="8"/>
      <c r="F199" s="8"/>
      <c r="G199" s="8"/>
      <c r="H199" s="8"/>
      <c r="I199" s="8"/>
      <c r="J199" s="8"/>
      <c r="K199" s="8"/>
      <c r="L199" s="8"/>
      <c r="M199" s="8"/>
      <c r="N199" s="8"/>
      <c r="O199" s="8"/>
      <c r="P199" s="8"/>
      <c r="Q199" s="8"/>
      <c r="R199" s="8"/>
    </row>
    <row r="200" spans="1:18" ht="20.100000000000001" customHeight="1" x14ac:dyDescent="0.25">
      <c r="A200" s="8"/>
      <c r="B200" s="8"/>
      <c r="C200" s="8"/>
      <c r="D200" s="8"/>
      <c r="E200" s="8"/>
      <c r="F200" s="8"/>
      <c r="G200" s="8"/>
      <c r="H200" s="8"/>
      <c r="I200" s="8"/>
      <c r="J200" s="8"/>
      <c r="K200" s="8"/>
      <c r="L200" s="8"/>
      <c r="M200" s="8"/>
      <c r="N200" s="8"/>
      <c r="O200" s="8"/>
      <c r="P200" s="8"/>
      <c r="Q200" s="8"/>
      <c r="R200" s="8"/>
    </row>
    <row r="201" spans="1:18" ht="20.100000000000001" customHeight="1" x14ac:dyDescent="0.25">
      <c r="A201" s="8"/>
      <c r="B201" s="8"/>
      <c r="C201" s="8"/>
      <c r="D201" s="8"/>
      <c r="E201" s="8"/>
      <c r="F201" s="8"/>
      <c r="G201" s="8"/>
      <c r="H201" s="8"/>
      <c r="I201" s="8"/>
      <c r="J201" s="8"/>
      <c r="K201" s="8"/>
      <c r="L201" s="8"/>
      <c r="M201" s="8"/>
      <c r="N201" s="8"/>
      <c r="O201" s="8"/>
      <c r="P201" s="8"/>
      <c r="Q201" s="8"/>
      <c r="R201" s="8"/>
    </row>
    <row r="202" spans="1:18" s="356" customFormat="1" ht="20.100000000000001" customHeight="1" x14ac:dyDescent="0.25">
      <c r="A202" s="8"/>
      <c r="B202" s="8"/>
      <c r="C202" s="8"/>
      <c r="D202" s="8"/>
      <c r="E202" s="8"/>
      <c r="F202" s="8"/>
      <c r="G202" s="8"/>
      <c r="H202" s="8"/>
      <c r="I202" s="8"/>
      <c r="J202" s="8"/>
      <c r="K202" s="8"/>
      <c r="L202" s="8"/>
      <c r="M202" s="8"/>
      <c r="N202" s="8"/>
      <c r="O202" s="8"/>
      <c r="P202" s="52"/>
      <c r="Q202" s="52"/>
      <c r="R202" s="52"/>
    </row>
    <row r="203" spans="1:18" s="356" customFormat="1" ht="20.100000000000001" customHeight="1" x14ac:dyDescent="0.25">
      <c r="A203" s="8"/>
      <c r="B203" s="8"/>
      <c r="C203" s="8"/>
      <c r="D203" s="8"/>
      <c r="E203" s="8"/>
      <c r="F203" s="8"/>
      <c r="G203" s="8"/>
      <c r="H203" s="8"/>
      <c r="I203" s="8"/>
      <c r="J203" s="8"/>
      <c r="K203" s="8"/>
      <c r="L203" s="8"/>
      <c r="M203" s="8"/>
      <c r="N203" s="8"/>
      <c r="O203" s="8"/>
      <c r="P203" s="52"/>
      <c r="Q203" s="52"/>
      <c r="R203" s="52"/>
    </row>
    <row r="204" spans="1:18" s="356" customFormat="1" ht="20.100000000000001" customHeight="1" x14ac:dyDescent="0.25">
      <c r="A204" s="8"/>
      <c r="B204" s="8"/>
      <c r="C204" s="8"/>
      <c r="D204" s="8"/>
      <c r="E204" s="8"/>
      <c r="F204" s="8"/>
      <c r="G204" s="8"/>
      <c r="H204" s="8"/>
      <c r="I204" s="8"/>
      <c r="J204" s="8"/>
      <c r="K204" s="8"/>
      <c r="L204" s="8"/>
      <c r="M204" s="8"/>
      <c r="N204" s="8"/>
      <c r="O204" s="8"/>
      <c r="P204" s="52"/>
      <c r="Q204" s="52"/>
      <c r="R204" s="52"/>
    </row>
    <row r="205" spans="1:18" s="356" customFormat="1" ht="20.100000000000001" customHeight="1" x14ac:dyDescent="0.25">
      <c r="A205" s="8"/>
      <c r="B205" s="8"/>
      <c r="C205" s="8"/>
      <c r="D205" s="8"/>
      <c r="E205" s="8"/>
      <c r="F205" s="8"/>
      <c r="G205" s="8"/>
      <c r="H205" s="8"/>
      <c r="I205" s="8"/>
      <c r="J205" s="8"/>
      <c r="K205" s="8"/>
      <c r="L205" s="8"/>
      <c r="M205" s="8"/>
      <c r="N205" s="8"/>
      <c r="O205" s="8"/>
      <c r="P205" s="52"/>
      <c r="Q205" s="52"/>
      <c r="R205" s="52"/>
    </row>
    <row r="206" spans="1:18" s="356" customFormat="1" ht="20.100000000000001" customHeight="1" x14ac:dyDescent="0.25">
      <c r="A206" s="8"/>
      <c r="B206" s="8"/>
      <c r="C206" s="8"/>
      <c r="D206" s="8"/>
      <c r="E206" s="8"/>
      <c r="F206" s="8"/>
      <c r="G206" s="8"/>
      <c r="H206" s="8"/>
      <c r="I206" s="8"/>
      <c r="J206" s="8"/>
      <c r="K206" s="8"/>
      <c r="L206" s="8"/>
      <c r="M206" s="8"/>
      <c r="N206" s="8"/>
      <c r="O206" s="8"/>
      <c r="P206" s="52"/>
      <c r="Q206" s="52"/>
      <c r="R206" s="52"/>
    </row>
    <row r="207" spans="1:18" s="356" customFormat="1" ht="20.100000000000001" customHeight="1" x14ac:dyDescent="0.25">
      <c r="A207" s="8"/>
      <c r="B207" s="8"/>
      <c r="C207" s="8"/>
      <c r="D207" s="8"/>
      <c r="E207" s="8"/>
      <c r="F207" s="8"/>
      <c r="G207" s="8"/>
      <c r="H207" s="8"/>
      <c r="I207" s="8"/>
      <c r="J207" s="8"/>
      <c r="K207" s="8"/>
      <c r="L207" s="8"/>
      <c r="M207" s="8"/>
      <c r="N207" s="8"/>
      <c r="O207" s="8"/>
      <c r="P207" s="52"/>
      <c r="Q207" s="52"/>
      <c r="R207" s="52"/>
    </row>
    <row r="208" spans="1:18" s="356" customFormat="1" ht="20.100000000000001" customHeight="1" x14ac:dyDescent="0.25">
      <c r="A208" s="8"/>
      <c r="B208" s="8"/>
      <c r="C208" s="8"/>
      <c r="D208" s="8"/>
      <c r="E208" s="8"/>
      <c r="F208" s="8"/>
      <c r="G208" s="8"/>
      <c r="H208" s="8"/>
      <c r="I208" s="8"/>
      <c r="J208" s="8"/>
      <c r="K208" s="8"/>
      <c r="L208" s="8"/>
      <c r="M208" s="8"/>
      <c r="N208" s="8"/>
      <c r="O208" s="8"/>
      <c r="P208" s="52"/>
      <c r="Q208" s="52"/>
      <c r="R208" s="52"/>
    </row>
    <row r="209" spans="1:30" ht="20.100000000000001" customHeight="1" x14ac:dyDescent="0.25">
      <c r="A209" s="8"/>
      <c r="B209" s="8"/>
      <c r="C209" s="8"/>
      <c r="D209" s="8"/>
      <c r="E209" s="8"/>
      <c r="F209" s="8"/>
      <c r="G209" s="8"/>
      <c r="H209" s="8"/>
      <c r="I209" s="8"/>
      <c r="J209" s="8"/>
      <c r="K209" s="8"/>
      <c r="L209" s="8"/>
      <c r="M209" s="8"/>
      <c r="N209" s="8"/>
      <c r="O209" s="8"/>
      <c r="P209" s="52"/>
      <c r="Q209" s="52"/>
      <c r="R209" s="52"/>
    </row>
    <row r="210" spans="1:30" ht="20.100000000000001" customHeight="1" x14ac:dyDescent="0.25">
      <c r="A210" s="8"/>
      <c r="B210" s="8"/>
      <c r="C210" s="8"/>
      <c r="D210" s="8"/>
      <c r="E210" s="8"/>
      <c r="F210" s="8"/>
      <c r="G210" s="8"/>
      <c r="H210" s="8"/>
      <c r="I210" s="8"/>
      <c r="J210" s="8"/>
      <c r="K210" s="8"/>
      <c r="L210" s="8"/>
      <c r="M210" s="8"/>
      <c r="N210" s="8"/>
      <c r="O210" s="8"/>
      <c r="P210" s="52"/>
      <c r="Q210" s="52"/>
      <c r="R210" s="52"/>
    </row>
    <row r="211" spans="1:30" ht="20.100000000000001" customHeight="1" x14ac:dyDescent="0.25">
      <c r="A211" s="8"/>
      <c r="B211" s="8"/>
      <c r="C211" s="8"/>
      <c r="D211" s="8"/>
      <c r="E211" s="8"/>
      <c r="F211" s="8"/>
      <c r="G211" s="8"/>
      <c r="H211" s="8"/>
      <c r="I211" s="8"/>
      <c r="J211" s="8"/>
      <c r="K211" s="8"/>
      <c r="L211" s="8"/>
      <c r="M211" s="8"/>
      <c r="N211" s="8"/>
      <c r="O211" s="8"/>
      <c r="P211" s="52"/>
      <c r="Q211" s="52"/>
      <c r="R211" s="52"/>
    </row>
    <row r="212" spans="1:30" ht="20.100000000000001" customHeight="1" x14ac:dyDescent="0.25">
      <c r="A212" s="8"/>
      <c r="B212" s="8"/>
      <c r="C212" s="8"/>
      <c r="D212" s="8"/>
      <c r="E212" s="8"/>
      <c r="F212" s="8"/>
      <c r="G212" s="8"/>
      <c r="H212" s="8"/>
      <c r="I212" s="8"/>
      <c r="J212" s="8"/>
      <c r="K212" s="8"/>
      <c r="L212" s="8"/>
      <c r="M212" s="8"/>
      <c r="N212" s="8"/>
      <c r="O212" s="8"/>
      <c r="P212" s="8"/>
      <c r="Q212" s="8"/>
      <c r="R212" s="8"/>
    </row>
    <row r="213" spans="1:30" ht="20.100000000000001" customHeight="1" x14ac:dyDescent="0.25">
      <c r="A213" s="169" t="s">
        <v>233</v>
      </c>
      <c r="B213" s="169"/>
      <c r="C213" s="169"/>
      <c r="D213" s="169"/>
      <c r="E213" s="169"/>
      <c r="F213" s="169"/>
      <c r="G213" s="169"/>
      <c r="H213" s="169"/>
      <c r="I213" s="169"/>
      <c r="J213" s="169"/>
      <c r="K213" s="169"/>
      <c r="L213" s="169"/>
      <c r="M213" s="169"/>
      <c r="N213" s="169"/>
      <c r="O213" s="169"/>
      <c r="P213" s="169"/>
      <c r="Q213" s="169"/>
      <c r="R213" s="169"/>
    </row>
    <row r="214" spans="1:30" ht="20.100000000000001" customHeight="1" x14ac:dyDescent="0.25">
      <c r="A214" s="8"/>
      <c r="B214" s="8"/>
      <c r="C214" s="8"/>
      <c r="D214" s="8"/>
      <c r="E214" s="8"/>
      <c r="F214" s="8"/>
      <c r="G214" s="8"/>
      <c r="H214" s="8"/>
      <c r="I214" s="8"/>
      <c r="J214" s="8"/>
      <c r="K214" s="8"/>
      <c r="L214" s="8"/>
      <c r="M214" s="8"/>
      <c r="N214" s="8"/>
      <c r="O214" s="8"/>
      <c r="P214" s="8"/>
      <c r="Q214" s="8"/>
      <c r="R214" s="8"/>
    </row>
    <row r="215" spans="1:30" ht="20.100000000000001" customHeight="1" x14ac:dyDescent="0.25">
      <c r="A215" s="134" t="s">
        <v>5</v>
      </c>
      <c r="B215" s="163" t="s">
        <v>18</v>
      </c>
      <c r="C215" s="163"/>
      <c r="D215" s="163"/>
      <c r="E215" s="163"/>
      <c r="F215" s="163"/>
      <c r="G215" s="139"/>
      <c r="H215" s="8"/>
      <c r="I215" s="147" t="s">
        <v>69</v>
      </c>
      <c r="J215" s="147"/>
      <c r="K215" s="147"/>
      <c r="L215" s="147"/>
      <c r="M215" s="147"/>
      <c r="N215" s="180">
        <f>COUNT(B216:B218)</f>
        <v>3</v>
      </c>
      <c r="O215" s="180"/>
      <c r="P215" s="8"/>
      <c r="Q215" s="8"/>
      <c r="R215" s="8"/>
      <c r="W215" s="357" t="s">
        <v>30</v>
      </c>
      <c r="X215" s="357" t="s">
        <v>31</v>
      </c>
      <c r="Y215" s="357" t="s">
        <v>22</v>
      </c>
      <c r="Z215" s="357" t="e">
        <f>VLOOKUP(M226,B216:G218,6,0)</f>
        <v>#N/A</v>
      </c>
    </row>
    <row r="216" spans="1:30" ht="20.100000000000001" customHeight="1" x14ac:dyDescent="0.25">
      <c r="A216" s="43">
        <v>1</v>
      </c>
      <c r="B216" s="185">
        <f>N153</f>
        <v>426.31578947368416</v>
      </c>
      <c r="C216" s="185"/>
      <c r="D216" s="185"/>
      <c r="E216" s="185"/>
      <c r="F216" s="185"/>
      <c r="G216" s="41">
        <f>A216</f>
        <v>1</v>
      </c>
      <c r="H216" s="8"/>
      <c r="I216" s="147" t="s">
        <v>37</v>
      </c>
      <c r="J216" s="147"/>
      <c r="K216" s="147"/>
      <c r="L216" s="147"/>
      <c r="M216" s="147"/>
      <c r="N216" s="181">
        <f>_xlfn.NORM.S.INV(1-((1/N215)/4))</f>
        <v>1.3829941271006372</v>
      </c>
      <c r="O216" s="181"/>
      <c r="P216" s="8"/>
      <c r="Q216" s="8"/>
      <c r="R216" s="8"/>
      <c r="W216" s="368">
        <f>$M$222</f>
        <v>394.66116374696981</v>
      </c>
      <c r="X216" s="368">
        <f>$M$221</f>
        <v>532.24823553085037</v>
      </c>
      <c r="Y216" s="368">
        <f>$M$184</f>
        <v>463.45469963891009</v>
      </c>
      <c r="AB216" s="368"/>
      <c r="AC216" s="368"/>
      <c r="AD216" s="368"/>
    </row>
    <row r="217" spans="1:30" ht="20.100000000000001" customHeight="1" x14ac:dyDescent="0.25">
      <c r="A217" s="44">
        <v>2</v>
      </c>
      <c r="B217" s="150">
        <f>N154</f>
        <v>444.07894736842098</v>
      </c>
      <c r="C217" s="150"/>
      <c r="D217" s="150"/>
      <c r="E217" s="150"/>
      <c r="F217" s="150"/>
      <c r="G217" s="41">
        <f t="shared" ref="G217:G218" si="21">A217</f>
        <v>2</v>
      </c>
      <c r="H217" s="8"/>
      <c r="I217" s="8"/>
      <c r="J217" s="8"/>
      <c r="K217" s="8"/>
      <c r="L217" s="8"/>
      <c r="M217" s="8"/>
      <c r="N217" s="53"/>
      <c r="O217" s="53"/>
      <c r="P217" s="8"/>
      <c r="Q217" s="8"/>
      <c r="R217" s="8"/>
      <c r="W217" s="368">
        <f>$M$222</f>
        <v>394.66116374696981</v>
      </c>
      <c r="X217" s="368">
        <f>$M$221</f>
        <v>532.24823553085037</v>
      </c>
      <c r="Y217" s="368">
        <f>$M$184</f>
        <v>463.45469963891009</v>
      </c>
      <c r="AB217" s="368"/>
      <c r="AC217" s="368"/>
      <c r="AD217" s="368"/>
    </row>
    <row r="218" spans="1:30" ht="20.100000000000001" customHeight="1" x14ac:dyDescent="0.25">
      <c r="A218" s="44">
        <v>3</v>
      </c>
      <c r="B218" s="150">
        <f>N155</f>
        <v>519.969362074625</v>
      </c>
      <c r="C218" s="150"/>
      <c r="D218" s="150"/>
      <c r="E218" s="150"/>
      <c r="F218" s="150"/>
      <c r="G218" s="41">
        <f t="shared" si="21"/>
        <v>3</v>
      </c>
      <c r="H218" s="8"/>
      <c r="I218" s="147" t="s">
        <v>22</v>
      </c>
      <c r="J218" s="147"/>
      <c r="K218" s="147"/>
      <c r="L218" s="147"/>
      <c r="M218" s="146">
        <f>AVERAGE(B216:B218)</f>
        <v>463.45469963891009</v>
      </c>
      <c r="N218" s="146"/>
      <c r="O218" s="146"/>
      <c r="P218" s="8"/>
      <c r="Q218" s="8"/>
      <c r="R218" s="8"/>
      <c r="W218" s="368">
        <f>$M$222</f>
        <v>394.66116374696981</v>
      </c>
      <c r="X218" s="368">
        <f>$M$221</f>
        <v>532.24823553085037</v>
      </c>
      <c r="Y218" s="368">
        <f>$M$184</f>
        <v>463.45469963891009</v>
      </c>
      <c r="AB218" s="368"/>
      <c r="AC218" s="368"/>
      <c r="AD218" s="368"/>
    </row>
    <row r="219" spans="1:30" ht="20.100000000000001" customHeight="1" x14ac:dyDescent="0.25">
      <c r="A219" s="8"/>
      <c r="B219" s="8"/>
      <c r="C219" s="8"/>
      <c r="D219" s="8"/>
      <c r="E219" s="8"/>
      <c r="F219" s="8"/>
      <c r="G219" s="41"/>
      <c r="H219" s="8"/>
      <c r="I219" s="147" t="s">
        <v>23</v>
      </c>
      <c r="J219" s="147"/>
      <c r="K219" s="147"/>
      <c r="L219" s="147"/>
      <c r="M219" s="146">
        <f>STDEVA(B216:F218)</f>
        <v>49.742464225905067</v>
      </c>
      <c r="N219" s="146"/>
      <c r="O219" s="146"/>
      <c r="P219" s="8"/>
      <c r="Q219" s="8"/>
      <c r="R219" s="8"/>
      <c r="W219" s="368"/>
      <c r="X219" s="368"/>
      <c r="Y219" s="368"/>
      <c r="AB219" s="368"/>
      <c r="AC219" s="368"/>
      <c r="AD219" s="368"/>
    </row>
    <row r="220" spans="1:30" ht="20.100000000000001" customHeight="1" x14ac:dyDescent="0.25">
      <c r="A220" s="8"/>
      <c r="B220" s="8"/>
      <c r="C220" s="8"/>
      <c r="D220" s="8"/>
      <c r="E220" s="8"/>
      <c r="F220" s="8"/>
      <c r="G220" s="7"/>
      <c r="H220" s="8"/>
      <c r="I220" s="8"/>
      <c r="J220" s="8"/>
      <c r="K220" s="8"/>
      <c r="L220" s="8"/>
      <c r="M220" s="8"/>
      <c r="N220" s="8"/>
      <c r="O220" s="8"/>
      <c r="P220" s="8"/>
      <c r="Q220" s="8"/>
      <c r="R220" s="8"/>
      <c r="W220" s="368"/>
      <c r="X220" s="368"/>
      <c r="Y220" s="368"/>
      <c r="AB220" s="368"/>
      <c r="AC220" s="368"/>
      <c r="AD220" s="368"/>
    </row>
    <row r="221" spans="1:30" ht="20.100000000000001" customHeight="1" x14ac:dyDescent="0.25">
      <c r="A221" s="8"/>
      <c r="B221" s="8"/>
      <c r="C221" s="8"/>
      <c r="D221" s="8"/>
      <c r="E221" s="8"/>
      <c r="F221" s="8"/>
      <c r="G221" s="8"/>
      <c r="H221" s="8"/>
      <c r="I221" s="147" t="s">
        <v>31</v>
      </c>
      <c r="J221" s="147"/>
      <c r="K221" s="147"/>
      <c r="L221" s="147"/>
      <c r="M221" s="146">
        <f>M218+(N216*M219)</f>
        <v>532.24823553085037</v>
      </c>
      <c r="N221" s="146"/>
      <c r="O221" s="146"/>
      <c r="P221" s="8"/>
      <c r="Q221" s="8"/>
      <c r="R221" s="8"/>
      <c r="AB221" s="368"/>
      <c r="AC221" s="368"/>
      <c r="AD221" s="368"/>
    </row>
    <row r="222" spans="1:30" ht="20.100000000000001" customHeight="1" x14ac:dyDescent="0.25">
      <c r="A222" s="8"/>
      <c r="B222" s="8"/>
      <c r="C222" s="8"/>
      <c r="D222" s="8"/>
      <c r="E222" s="8"/>
      <c r="F222" s="8"/>
      <c r="G222" s="8"/>
      <c r="H222" s="8"/>
      <c r="I222" s="147" t="s">
        <v>30</v>
      </c>
      <c r="J222" s="147"/>
      <c r="K222" s="147"/>
      <c r="L222" s="147"/>
      <c r="M222" s="146">
        <f>M218-(N216*M219)</f>
        <v>394.66116374696981</v>
      </c>
      <c r="N222" s="146"/>
      <c r="O222" s="146"/>
      <c r="P222" s="8"/>
      <c r="Q222" s="8"/>
      <c r="R222" s="8"/>
      <c r="AB222" s="368"/>
      <c r="AC222" s="368"/>
      <c r="AD222" s="368"/>
    </row>
    <row r="223" spans="1:30" ht="20.100000000000001" customHeight="1" x14ac:dyDescent="0.25">
      <c r="A223" s="8"/>
      <c r="B223" s="8"/>
      <c r="C223" s="8"/>
      <c r="D223" s="8"/>
      <c r="E223" s="8"/>
      <c r="F223" s="8"/>
      <c r="G223" s="8"/>
      <c r="H223" s="8"/>
      <c r="I223" s="147" t="s">
        <v>33</v>
      </c>
      <c r="J223" s="147"/>
      <c r="K223" s="147"/>
      <c r="L223" s="147"/>
      <c r="M223" s="146">
        <f>MAX(B216:B218)</f>
        <v>519.969362074625</v>
      </c>
      <c r="N223" s="146"/>
      <c r="O223" s="146"/>
      <c r="P223" s="8"/>
      <c r="Q223" s="8"/>
      <c r="R223" s="8"/>
      <c r="AB223" s="368"/>
      <c r="AC223" s="368"/>
      <c r="AD223" s="368"/>
    </row>
    <row r="224" spans="1:30" ht="20.100000000000001" customHeight="1" x14ac:dyDescent="0.25">
      <c r="A224" s="8"/>
      <c r="B224" s="8"/>
      <c r="C224" s="8"/>
      <c r="D224" s="8"/>
      <c r="E224" s="8"/>
      <c r="F224" s="8"/>
      <c r="G224" s="8"/>
      <c r="H224" s="8"/>
      <c r="I224" s="147" t="s">
        <v>32</v>
      </c>
      <c r="J224" s="147"/>
      <c r="K224" s="147"/>
      <c r="L224" s="147"/>
      <c r="M224" s="146">
        <f>MIN(B216:B218)</f>
        <v>426.31578947368416</v>
      </c>
      <c r="N224" s="146"/>
      <c r="O224" s="146"/>
      <c r="P224" s="8"/>
      <c r="Q224" s="8"/>
      <c r="R224" s="8"/>
      <c r="AB224" s="368"/>
      <c r="AC224" s="368"/>
      <c r="AD224" s="368"/>
    </row>
    <row r="225" spans="1:22" ht="20.100000000000001" customHeight="1" x14ac:dyDescent="0.25">
      <c r="A225" s="8"/>
      <c r="B225" s="8"/>
      <c r="C225" s="8"/>
      <c r="D225" s="8"/>
      <c r="E225" s="8"/>
      <c r="F225" s="8"/>
      <c r="G225" s="8"/>
      <c r="H225" s="8"/>
      <c r="I225" s="8"/>
      <c r="J225" s="8"/>
      <c r="K225" s="8"/>
      <c r="L225" s="8"/>
      <c r="M225" s="8"/>
      <c r="N225" s="8"/>
      <c r="O225" s="8"/>
      <c r="P225" s="8"/>
      <c r="Q225" s="8"/>
      <c r="R225" s="8"/>
    </row>
    <row r="226" spans="1:22" s="367" customFormat="1" ht="20.100000000000001" customHeight="1" x14ac:dyDescent="0.25">
      <c r="A226" s="8"/>
      <c r="B226" s="8"/>
      <c r="C226" s="8"/>
      <c r="D226" s="8"/>
      <c r="E226" s="8"/>
      <c r="F226" s="8"/>
      <c r="G226" s="8"/>
      <c r="H226" s="8"/>
      <c r="I226" s="147" t="s">
        <v>36</v>
      </c>
      <c r="J226" s="147"/>
      <c r="K226" s="159" t="str">
        <f>IF(M226="Nada a excluir","",Z215)</f>
        <v/>
      </c>
      <c r="L226" s="159"/>
      <c r="M226" s="146" t="str" cm="1">
        <f t="array" ref="M226">_xlfn.IFS(AND(OR(M223&gt;M221,M224&lt;M222),(M223-M218)&gt;(M218-M224)),M223,AND(OR(M224&lt;M222,M223&gt;M221),(M218-M224)&gt;(M223-M218)),M224,AND(M223&lt;=M221,M224&gt;=M222),"Nada a excluir")</f>
        <v>Nada a excluir</v>
      </c>
      <c r="N226" s="146"/>
      <c r="O226" s="146"/>
      <c r="P226" s="8"/>
      <c r="Q226" s="8"/>
      <c r="R226" s="8"/>
      <c r="S226" s="356"/>
      <c r="T226" s="356"/>
      <c r="U226" s="356"/>
      <c r="V226" s="356"/>
    </row>
    <row r="227" spans="1:22" s="367" customFormat="1" ht="20.100000000000001" customHeight="1" x14ac:dyDescent="0.25">
      <c r="A227" s="8"/>
      <c r="B227" s="8"/>
      <c r="C227" s="8"/>
      <c r="D227" s="8"/>
      <c r="E227" s="8"/>
      <c r="F227" s="8"/>
      <c r="G227" s="8"/>
      <c r="H227" s="8"/>
      <c r="I227" s="149" t="s">
        <v>35</v>
      </c>
      <c r="J227" s="149"/>
      <c r="K227" s="149"/>
      <c r="L227" s="149"/>
      <c r="M227" s="152" t="str">
        <f>IF(M226="Nada a excluir","Encerrar","Continuar")</f>
        <v>Encerrar</v>
      </c>
      <c r="N227" s="152"/>
      <c r="O227" s="152"/>
      <c r="P227" s="8"/>
      <c r="Q227" s="8"/>
      <c r="R227" s="8"/>
      <c r="S227" s="356"/>
      <c r="T227" s="356"/>
      <c r="U227" s="356"/>
      <c r="V227" s="356"/>
    </row>
    <row r="228" spans="1:22" ht="20.100000000000001" customHeight="1" x14ac:dyDescent="0.25">
      <c r="A228" s="8"/>
      <c r="B228" s="8"/>
      <c r="C228" s="8"/>
      <c r="D228" s="8"/>
      <c r="E228" s="8"/>
      <c r="F228" s="8"/>
      <c r="G228" s="8"/>
      <c r="H228" s="8"/>
      <c r="I228" s="8"/>
      <c r="J228" s="8"/>
      <c r="K228" s="8"/>
      <c r="L228" s="8"/>
      <c r="M228" s="8"/>
      <c r="N228" s="8"/>
      <c r="O228" s="8"/>
      <c r="P228" s="8"/>
      <c r="Q228" s="8"/>
      <c r="R228" s="8"/>
    </row>
    <row r="229" spans="1:22" s="367" customFormat="1" ht="20.100000000000001" customHeight="1" x14ac:dyDescent="0.25">
      <c r="A229" s="8"/>
      <c r="B229" s="8"/>
      <c r="C229" s="8"/>
      <c r="D229" s="8"/>
      <c r="E229" s="8"/>
      <c r="F229" s="8"/>
      <c r="G229" s="8"/>
      <c r="H229" s="8"/>
      <c r="I229" s="147" t="s">
        <v>34</v>
      </c>
      <c r="J229" s="147"/>
      <c r="K229" s="147"/>
      <c r="L229" s="147"/>
      <c r="M229" s="154">
        <f>M219</f>
        <v>49.742464225905067</v>
      </c>
      <c r="N229" s="155"/>
      <c r="O229" s="155"/>
      <c r="P229" s="8"/>
      <c r="Q229" s="8"/>
      <c r="R229" s="8"/>
      <c r="S229" s="356"/>
      <c r="T229" s="356"/>
      <c r="U229" s="356"/>
      <c r="V229" s="356"/>
    </row>
    <row r="230" spans="1:22" s="367" customFormat="1" ht="20.100000000000001" customHeight="1" x14ac:dyDescent="0.25">
      <c r="A230" s="8"/>
      <c r="B230" s="8"/>
      <c r="C230" s="8"/>
      <c r="D230" s="8"/>
      <c r="E230" s="8"/>
      <c r="F230" s="8"/>
      <c r="G230" s="8"/>
      <c r="H230" s="8"/>
      <c r="I230" s="149" t="s">
        <v>21</v>
      </c>
      <c r="J230" s="149"/>
      <c r="K230" s="149"/>
      <c r="L230" s="149"/>
      <c r="M230" s="151">
        <f>M219/M218</f>
        <v>0.10732972233243238</v>
      </c>
      <c r="N230" s="151"/>
      <c r="O230" s="151"/>
      <c r="P230" s="8"/>
      <c r="Q230" s="8"/>
      <c r="R230" s="8"/>
      <c r="S230" s="356"/>
      <c r="T230" s="356"/>
      <c r="U230" s="356"/>
      <c r="V230" s="356"/>
    </row>
    <row r="231" spans="1:22" ht="20.100000000000001" customHeight="1" x14ac:dyDescent="0.25">
      <c r="A231" s="8"/>
      <c r="B231" s="8"/>
      <c r="C231" s="8"/>
      <c r="D231" s="8"/>
      <c r="E231" s="8"/>
      <c r="F231" s="8"/>
      <c r="G231" s="8"/>
      <c r="H231" s="8"/>
      <c r="I231" s="8"/>
      <c r="J231" s="8"/>
      <c r="K231" s="8"/>
      <c r="L231" s="8"/>
      <c r="M231" s="8"/>
      <c r="N231" s="8"/>
      <c r="O231" s="8"/>
      <c r="P231" s="8"/>
      <c r="Q231" s="8"/>
      <c r="R231" s="8"/>
    </row>
    <row r="232" spans="1:22" ht="20.100000000000001" customHeight="1" x14ac:dyDescent="0.25">
      <c r="A232" s="8"/>
      <c r="B232" s="8"/>
      <c r="C232" s="8"/>
      <c r="D232" s="8"/>
      <c r="E232" s="8"/>
      <c r="F232" s="8"/>
      <c r="G232" s="8"/>
      <c r="H232" s="8"/>
      <c r="I232" s="8"/>
      <c r="J232" s="8"/>
      <c r="K232" s="8"/>
      <c r="L232" s="8"/>
      <c r="M232" s="8"/>
      <c r="N232" s="8"/>
      <c r="O232" s="8"/>
      <c r="P232" s="8"/>
      <c r="Q232" s="8"/>
      <c r="R232" s="8"/>
    </row>
    <row r="233" spans="1:22" ht="20.100000000000001" customHeight="1" x14ac:dyDescent="0.25">
      <c r="A233" s="8"/>
      <c r="B233" s="8"/>
      <c r="C233" s="8"/>
      <c r="D233" s="8"/>
      <c r="E233" s="8"/>
      <c r="F233" s="8"/>
      <c r="G233" s="8"/>
      <c r="H233" s="8"/>
      <c r="I233" s="8"/>
      <c r="J233" s="8"/>
      <c r="K233" s="8"/>
      <c r="L233" s="8"/>
      <c r="M233" s="8"/>
      <c r="N233" s="8"/>
      <c r="O233" s="8"/>
      <c r="P233" s="8"/>
      <c r="Q233" s="8"/>
      <c r="R233" s="8"/>
    </row>
    <row r="234" spans="1:22" ht="20.100000000000001" customHeight="1" x14ac:dyDescent="0.25">
      <c r="A234" s="8"/>
      <c r="B234" s="8"/>
      <c r="C234" s="8"/>
      <c r="D234" s="8"/>
      <c r="E234" s="8"/>
      <c r="F234" s="8"/>
      <c r="G234" s="8"/>
      <c r="H234" s="8"/>
      <c r="I234" s="8"/>
      <c r="J234" s="8"/>
      <c r="K234" s="8"/>
      <c r="L234" s="8"/>
      <c r="M234" s="8"/>
      <c r="N234" s="8"/>
      <c r="O234" s="8"/>
      <c r="P234" s="8"/>
      <c r="Q234" s="8"/>
      <c r="R234" s="8"/>
    </row>
    <row r="235" spans="1:22" ht="20.100000000000001" customHeight="1" x14ac:dyDescent="0.25">
      <c r="A235" s="8"/>
      <c r="B235" s="8"/>
      <c r="C235" s="8"/>
      <c r="D235" s="8"/>
      <c r="E235" s="8"/>
      <c r="F235" s="8"/>
      <c r="G235" s="8"/>
      <c r="H235" s="8"/>
      <c r="I235" s="8"/>
      <c r="J235" s="8"/>
      <c r="K235" s="8"/>
      <c r="L235" s="8"/>
      <c r="M235" s="8"/>
      <c r="N235" s="8"/>
      <c r="O235" s="8"/>
      <c r="P235" s="8"/>
      <c r="Q235" s="8"/>
      <c r="R235" s="8"/>
    </row>
    <row r="236" spans="1:22" ht="20.100000000000001" customHeight="1" x14ac:dyDescent="0.25">
      <c r="A236" s="8"/>
      <c r="B236" s="8"/>
      <c r="C236" s="8"/>
      <c r="D236" s="8"/>
      <c r="E236" s="8"/>
      <c r="F236" s="8"/>
      <c r="G236" s="8"/>
      <c r="H236" s="8"/>
      <c r="I236" s="8"/>
      <c r="J236" s="8"/>
      <c r="K236" s="8"/>
      <c r="L236" s="8"/>
      <c r="M236" s="8"/>
      <c r="N236" s="8"/>
      <c r="O236" s="8"/>
      <c r="P236" s="8"/>
      <c r="Q236" s="8"/>
      <c r="R236" s="8"/>
    </row>
    <row r="237" spans="1:22" ht="20.100000000000001" customHeight="1" x14ac:dyDescent="0.25">
      <c r="A237" s="8"/>
      <c r="B237" s="8"/>
      <c r="C237" s="8"/>
      <c r="D237" s="8"/>
      <c r="E237" s="8"/>
      <c r="F237" s="8"/>
      <c r="G237" s="8"/>
      <c r="H237" s="8"/>
      <c r="I237" s="8"/>
      <c r="J237" s="8"/>
      <c r="K237" s="8"/>
      <c r="L237" s="8"/>
      <c r="M237" s="8"/>
      <c r="N237" s="8"/>
      <c r="O237" s="8"/>
      <c r="P237" s="8"/>
      <c r="Q237" s="8"/>
      <c r="R237" s="8"/>
    </row>
    <row r="238" spans="1:22" ht="20.100000000000001" customHeight="1" x14ac:dyDescent="0.25">
      <c r="A238" s="8"/>
      <c r="B238" s="8"/>
      <c r="C238" s="8"/>
      <c r="D238" s="8"/>
      <c r="E238" s="8"/>
      <c r="F238" s="8"/>
      <c r="G238" s="8"/>
      <c r="H238" s="8"/>
      <c r="I238" s="8"/>
      <c r="J238" s="8"/>
      <c r="K238" s="8"/>
      <c r="L238" s="8"/>
      <c r="M238" s="8"/>
      <c r="N238" s="8"/>
      <c r="O238" s="8"/>
      <c r="P238" s="8"/>
      <c r="Q238" s="8"/>
      <c r="R238" s="8"/>
    </row>
    <row r="239" spans="1:22" ht="20.100000000000001" customHeight="1" x14ac:dyDescent="0.25">
      <c r="A239" s="8"/>
      <c r="B239" s="8"/>
      <c r="C239" s="8"/>
      <c r="D239" s="8"/>
      <c r="E239" s="8"/>
      <c r="F239" s="8"/>
      <c r="G239" s="8"/>
      <c r="H239" s="8"/>
      <c r="I239" s="8"/>
      <c r="J239" s="8"/>
      <c r="K239" s="8"/>
      <c r="L239" s="8"/>
      <c r="M239" s="8"/>
      <c r="N239" s="8"/>
      <c r="O239" s="8"/>
      <c r="P239" s="8"/>
      <c r="Q239" s="8"/>
      <c r="R239" s="8"/>
    </row>
    <row r="240" spans="1:22" ht="20.100000000000001" customHeight="1" x14ac:dyDescent="0.25">
      <c r="A240" s="8"/>
      <c r="B240" s="8"/>
      <c r="C240" s="8"/>
      <c r="D240" s="8"/>
      <c r="E240" s="8"/>
      <c r="F240" s="8"/>
      <c r="G240" s="8"/>
      <c r="H240" s="8"/>
      <c r="I240" s="8"/>
      <c r="J240" s="8"/>
      <c r="K240" s="8"/>
      <c r="L240" s="8"/>
      <c r="M240" s="8"/>
      <c r="N240" s="8"/>
      <c r="O240" s="8"/>
      <c r="P240" s="8"/>
      <c r="Q240" s="8"/>
      <c r="R240" s="8"/>
    </row>
    <row r="241" spans="1:26" ht="20.100000000000001" customHeight="1" x14ac:dyDescent="0.25">
      <c r="A241" s="8"/>
      <c r="B241" s="8"/>
      <c r="C241" s="8"/>
      <c r="D241" s="8"/>
      <c r="E241" s="8"/>
      <c r="F241" s="8"/>
      <c r="G241" s="8"/>
      <c r="H241" s="8"/>
      <c r="I241" s="8"/>
      <c r="J241" s="8"/>
      <c r="K241" s="8"/>
      <c r="L241" s="8"/>
      <c r="M241" s="8"/>
      <c r="N241" s="8"/>
      <c r="O241" s="8"/>
      <c r="P241" s="8"/>
      <c r="Q241" s="8"/>
      <c r="R241" s="8"/>
    </row>
    <row r="242" spans="1:26" ht="20.100000000000001" customHeight="1" x14ac:dyDescent="0.25">
      <c r="A242" s="8"/>
      <c r="B242" s="8"/>
      <c r="C242" s="8"/>
      <c r="D242" s="8"/>
      <c r="E242" s="8"/>
      <c r="F242" s="8"/>
      <c r="G242" s="8"/>
      <c r="H242" s="8"/>
      <c r="I242" s="8"/>
      <c r="J242" s="8"/>
      <c r="K242" s="8"/>
      <c r="L242" s="8"/>
      <c r="M242" s="8"/>
      <c r="N242" s="8"/>
      <c r="O242" s="8"/>
      <c r="P242" s="8"/>
      <c r="Q242" s="8"/>
      <c r="R242" s="8"/>
    </row>
    <row r="243" spans="1:26" ht="20.100000000000001" customHeight="1" x14ac:dyDescent="0.25">
      <c r="A243" s="8"/>
      <c r="B243" s="8"/>
      <c r="C243" s="8"/>
      <c r="D243" s="8"/>
      <c r="E243" s="8"/>
      <c r="F243" s="8"/>
      <c r="G243" s="8"/>
      <c r="H243" s="8"/>
      <c r="I243" s="8"/>
      <c r="J243" s="8"/>
      <c r="K243" s="8"/>
      <c r="L243" s="8"/>
      <c r="M243" s="8"/>
      <c r="N243" s="8"/>
      <c r="O243" s="8"/>
      <c r="P243" s="8"/>
      <c r="Q243" s="8"/>
      <c r="R243" s="8"/>
    </row>
    <row r="244" spans="1:26" ht="20.100000000000001" customHeight="1" x14ac:dyDescent="0.25">
      <c r="A244" s="8"/>
      <c r="B244" s="8"/>
      <c r="C244" s="8"/>
      <c r="D244" s="8"/>
      <c r="E244" s="8"/>
      <c r="F244" s="8"/>
      <c r="G244" s="8"/>
      <c r="H244" s="8"/>
      <c r="I244" s="8"/>
      <c r="J244" s="8"/>
      <c r="K244" s="8"/>
      <c r="L244" s="8"/>
      <c r="M244" s="8"/>
      <c r="N244" s="8"/>
      <c r="O244" s="8"/>
      <c r="P244" s="8"/>
      <c r="Q244" s="8"/>
      <c r="R244" s="8"/>
    </row>
    <row r="245" spans="1:26" ht="20.100000000000001" customHeight="1" x14ac:dyDescent="0.25">
      <c r="A245" s="8"/>
      <c r="B245" s="8"/>
      <c r="C245" s="8"/>
      <c r="D245" s="8"/>
      <c r="E245" s="8"/>
      <c r="F245" s="8"/>
      <c r="G245" s="8"/>
      <c r="H245" s="8"/>
      <c r="I245" s="8"/>
      <c r="J245" s="8"/>
      <c r="K245" s="8"/>
      <c r="L245" s="8"/>
      <c r="M245" s="8"/>
      <c r="N245" s="8"/>
      <c r="O245" s="8"/>
      <c r="P245" s="8"/>
      <c r="Q245" s="8"/>
      <c r="R245" s="8"/>
    </row>
    <row r="246" spans="1:26" ht="20.100000000000001" customHeight="1" x14ac:dyDescent="0.25">
      <c r="A246" s="8"/>
      <c r="B246" s="8"/>
      <c r="C246" s="8"/>
      <c r="D246" s="8"/>
      <c r="E246" s="8"/>
      <c r="F246" s="8"/>
      <c r="G246" s="8"/>
      <c r="H246" s="8"/>
      <c r="I246" s="8"/>
      <c r="J246" s="8"/>
      <c r="K246" s="8"/>
      <c r="L246" s="8"/>
      <c r="M246" s="8"/>
      <c r="N246" s="8"/>
      <c r="O246" s="8"/>
      <c r="P246" s="8"/>
      <c r="Q246" s="8"/>
      <c r="R246" s="8"/>
    </row>
    <row r="247" spans="1:26" ht="20.100000000000001" customHeight="1" x14ac:dyDescent="0.25">
      <c r="A247" s="8"/>
      <c r="B247" s="8"/>
      <c r="C247" s="8"/>
      <c r="D247" s="8"/>
      <c r="E247" s="8"/>
      <c r="F247" s="8"/>
      <c r="G247" s="8"/>
      <c r="H247" s="8"/>
      <c r="I247" s="8"/>
      <c r="J247" s="8"/>
      <c r="K247" s="8"/>
      <c r="L247" s="8"/>
      <c r="M247" s="8"/>
      <c r="N247" s="8"/>
      <c r="O247" s="8"/>
      <c r="P247" s="8"/>
      <c r="Q247" s="8"/>
      <c r="R247" s="8"/>
    </row>
    <row r="248" spans="1:26" ht="20.100000000000001" customHeight="1" x14ac:dyDescent="0.25">
      <c r="A248" s="8"/>
      <c r="B248" s="8"/>
      <c r="C248" s="8"/>
      <c r="D248" s="8"/>
      <c r="E248" s="8"/>
      <c r="F248" s="8"/>
      <c r="G248" s="8"/>
      <c r="H248" s="8"/>
      <c r="I248" s="8"/>
      <c r="J248" s="8"/>
      <c r="K248" s="8"/>
      <c r="L248" s="8"/>
      <c r="M248" s="8"/>
      <c r="N248" s="8"/>
      <c r="O248" s="8"/>
      <c r="P248" s="8"/>
      <c r="Q248" s="8"/>
      <c r="R248" s="8"/>
    </row>
    <row r="249" spans="1:26" ht="20.100000000000001" customHeight="1" x14ac:dyDescent="0.25">
      <c r="A249" s="169" t="s">
        <v>234</v>
      </c>
      <c r="B249" s="169"/>
      <c r="C249" s="169"/>
      <c r="D249" s="169"/>
      <c r="E249" s="169"/>
      <c r="F249" s="169"/>
      <c r="G249" s="169"/>
      <c r="H249" s="169"/>
      <c r="I249" s="169"/>
      <c r="J249" s="169"/>
      <c r="K249" s="169"/>
      <c r="L249" s="169"/>
      <c r="M249" s="169"/>
      <c r="N249" s="169"/>
      <c r="O249" s="169"/>
      <c r="P249" s="169"/>
      <c r="Q249" s="169"/>
      <c r="R249" s="169"/>
    </row>
    <row r="250" spans="1:26" ht="20.100000000000001" customHeight="1" x14ac:dyDescent="0.25">
      <c r="A250" s="8"/>
      <c r="B250" s="8"/>
      <c r="C250" s="8"/>
      <c r="D250" s="8"/>
      <c r="E250" s="8"/>
      <c r="F250" s="8"/>
      <c r="G250" s="8"/>
      <c r="H250" s="8"/>
      <c r="I250" s="8"/>
      <c r="J250" s="8"/>
      <c r="K250" s="8"/>
      <c r="L250" s="8"/>
      <c r="M250" s="8"/>
      <c r="N250" s="8"/>
      <c r="O250" s="8"/>
      <c r="P250" s="8"/>
      <c r="Q250" s="8"/>
      <c r="R250" s="8"/>
    </row>
    <row r="251" spans="1:26" ht="20.100000000000001" customHeight="1" x14ac:dyDescent="0.25">
      <c r="A251" s="134" t="s">
        <v>5</v>
      </c>
      <c r="B251" s="163" t="s">
        <v>18</v>
      </c>
      <c r="C251" s="163"/>
      <c r="D251" s="163"/>
      <c r="E251" s="163"/>
      <c r="F251" s="163"/>
      <c r="G251" s="8"/>
      <c r="H251" s="8"/>
      <c r="I251" s="147" t="s">
        <v>69</v>
      </c>
      <c r="J251" s="147"/>
      <c r="K251" s="147"/>
      <c r="L251" s="147"/>
      <c r="M251" s="147"/>
      <c r="N251" s="180">
        <f>COUNT(B252:B254)</f>
        <v>3</v>
      </c>
      <c r="O251" s="180"/>
      <c r="P251" s="8"/>
      <c r="Q251" s="8"/>
      <c r="R251" s="8"/>
      <c r="V251" s="357">
        <f>_xlfn.T.INV.2T(N252,N253)</f>
        <v>6.3137515146750438</v>
      </c>
      <c r="W251" s="357" t="s">
        <v>30</v>
      </c>
      <c r="X251" s="357" t="s">
        <v>31</v>
      </c>
      <c r="Y251" s="357" t="s">
        <v>22</v>
      </c>
      <c r="Z251" s="370" t="e">
        <f>VLOOKUP(M264,B252:G254,6,0)</f>
        <v>#N/A</v>
      </c>
    </row>
    <row r="252" spans="1:26" ht="20.100000000000001" customHeight="1" x14ac:dyDescent="0.25">
      <c r="A252" s="43">
        <v>1</v>
      </c>
      <c r="B252" s="185">
        <f>N153</f>
        <v>426.31578947368416</v>
      </c>
      <c r="C252" s="185"/>
      <c r="D252" s="185"/>
      <c r="E252" s="185"/>
      <c r="F252" s="185"/>
      <c r="G252" s="41">
        <f>A252</f>
        <v>1</v>
      </c>
      <c r="H252" s="8"/>
      <c r="I252" s="147" t="s">
        <v>38</v>
      </c>
      <c r="J252" s="147"/>
      <c r="K252" s="147"/>
      <c r="L252" s="147"/>
      <c r="M252" s="147"/>
      <c r="N252" s="195" cm="1">
        <f t="array" ref="N252">_xlfn.IFS(N251&lt;=5,0.1,AND(N251&gt;=6,N251&lt;=10),0.05,AND(N251&gt;=11,N251&lt;=50),0.01,N251&gt;50,0.001)</f>
        <v>0.1</v>
      </c>
      <c r="O252" s="195"/>
      <c r="P252" s="8"/>
      <c r="Q252" s="8"/>
      <c r="R252" s="8"/>
      <c r="V252" s="357">
        <f>((((V251^2)*(N251))-V251^2)/(N251-2+V251^2))^(1/2)</f>
        <v>1.3968022466674204</v>
      </c>
      <c r="W252" s="368">
        <f>$M$260</f>
        <v>393.97431385339212</v>
      </c>
      <c r="X252" s="368">
        <f>$M$259</f>
        <v>532.93508542442805</v>
      </c>
      <c r="Y252" s="368">
        <f>$M$256</f>
        <v>463.45469963891009</v>
      </c>
    </row>
    <row r="253" spans="1:26" ht="20.100000000000001" customHeight="1" x14ac:dyDescent="0.25">
      <c r="A253" s="44">
        <v>2</v>
      </c>
      <c r="B253" s="150">
        <f>N154</f>
        <v>444.07894736842098</v>
      </c>
      <c r="C253" s="150"/>
      <c r="D253" s="150"/>
      <c r="E253" s="150"/>
      <c r="F253" s="150"/>
      <c r="G253" s="41">
        <f t="shared" ref="G253:G254" si="22">A253</f>
        <v>2</v>
      </c>
      <c r="H253" s="8"/>
      <c r="I253" s="147" t="s">
        <v>39</v>
      </c>
      <c r="J253" s="147"/>
      <c r="K253" s="147"/>
      <c r="L253" s="147"/>
      <c r="M253" s="147"/>
      <c r="N253" s="182">
        <f>N251-2</f>
        <v>1</v>
      </c>
      <c r="O253" s="182"/>
      <c r="P253" s="8"/>
      <c r="Q253" s="8"/>
      <c r="R253" s="8"/>
      <c r="W253" s="368">
        <f>$M$260</f>
        <v>393.97431385339212</v>
      </c>
      <c r="X253" s="368">
        <f>$M$259</f>
        <v>532.93508542442805</v>
      </c>
      <c r="Y253" s="368">
        <f>$M$256</f>
        <v>463.45469963891009</v>
      </c>
    </row>
    <row r="254" spans="1:26" ht="20.100000000000001" customHeight="1" x14ac:dyDescent="0.25">
      <c r="A254" s="44">
        <v>3</v>
      </c>
      <c r="B254" s="150">
        <f>N155</f>
        <v>519.969362074625</v>
      </c>
      <c r="C254" s="150"/>
      <c r="D254" s="150"/>
      <c r="E254" s="150"/>
      <c r="F254" s="150"/>
      <c r="G254" s="41">
        <f t="shared" si="22"/>
        <v>3</v>
      </c>
      <c r="H254" s="8"/>
      <c r="I254" s="147" t="s">
        <v>37</v>
      </c>
      <c r="J254" s="147"/>
      <c r="K254" s="147"/>
      <c r="L254" s="147"/>
      <c r="M254" s="147"/>
      <c r="N254" s="181">
        <f>V252</f>
        <v>1.3968022466674204</v>
      </c>
      <c r="O254" s="181"/>
      <c r="P254" s="8"/>
      <c r="Q254" s="8"/>
      <c r="R254" s="8"/>
      <c r="T254" s="357"/>
      <c r="W254" s="368">
        <f>$M$260</f>
        <v>393.97431385339212</v>
      </c>
      <c r="X254" s="368">
        <f>$M$259</f>
        <v>532.93508542442805</v>
      </c>
      <c r="Y254" s="368">
        <f>$M$256</f>
        <v>463.45469963891009</v>
      </c>
    </row>
    <row r="255" spans="1:26" ht="20.100000000000001" customHeight="1" x14ac:dyDescent="0.25">
      <c r="A255" s="8"/>
      <c r="B255" s="8"/>
      <c r="C255" s="8"/>
      <c r="D255" s="8"/>
      <c r="E255" s="8"/>
      <c r="F255" s="8"/>
      <c r="G255" s="41"/>
      <c r="H255" s="8"/>
      <c r="I255" s="8"/>
      <c r="J255" s="8"/>
      <c r="K255" s="8"/>
      <c r="L255" s="8"/>
      <c r="M255" s="8"/>
      <c r="N255" s="8"/>
      <c r="O255" s="8"/>
      <c r="P255" s="8"/>
      <c r="Q255" s="8"/>
      <c r="R255" s="8"/>
      <c r="T255" s="357"/>
      <c r="W255" s="368"/>
      <c r="X255" s="368"/>
      <c r="Y255" s="368"/>
    </row>
    <row r="256" spans="1:26" ht="20.100000000000001" customHeight="1" x14ac:dyDescent="0.25">
      <c r="A256" s="8"/>
      <c r="B256" s="8"/>
      <c r="C256" s="8"/>
      <c r="D256" s="8"/>
      <c r="E256" s="8"/>
      <c r="F256" s="8"/>
      <c r="G256" s="7"/>
      <c r="H256" s="8"/>
      <c r="I256" s="147" t="s">
        <v>22</v>
      </c>
      <c r="J256" s="147"/>
      <c r="K256" s="147"/>
      <c r="L256" s="147"/>
      <c r="M256" s="146">
        <f>AVERAGE(B252:B254)</f>
        <v>463.45469963891009</v>
      </c>
      <c r="N256" s="146"/>
      <c r="O256" s="146"/>
      <c r="P256" s="8"/>
      <c r="Q256" s="8"/>
      <c r="R256" s="8"/>
      <c r="W256" s="368"/>
      <c r="X256" s="368"/>
      <c r="Y256" s="368"/>
    </row>
    <row r="257" spans="1:22" s="367" customFormat="1" ht="20.100000000000001" customHeight="1" x14ac:dyDescent="0.25">
      <c r="A257" s="8"/>
      <c r="B257" s="8"/>
      <c r="C257" s="8"/>
      <c r="D257" s="8"/>
      <c r="E257" s="8"/>
      <c r="F257" s="8"/>
      <c r="G257" s="8"/>
      <c r="H257" s="8"/>
      <c r="I257" s="147" t="s">
        <v>23</v>
      </c>
      <c r="J257" s="147"/>
      <c r="K257" s="147"/>
      <c r="L257" s="147"/>
      <c r="M257" s="146">
        <f>STDEVA(B252:F254)</f>
        <v>49.742464225905067</v>
      </c>
      <c r="N257" s="146"/>
      <c r="O257" s="146"/>
      <c r="P257" s="8"/>
      <c r="Q257" s="8"/>
      <c r="R257" s="8"/>
      <c r="S257" s="356"/>
      <c r="T257" s="356"/>
      <c r="U257" s="356"/>
      <c r="V257" s="356"/>
    </row>
    <row r="258" spans="1:22" ht="20.100000000000001" customHeight="1" x14ac:dyDescent="0.25">
      <c r="A258" s="8"/>
      <c r="B258" s="8"/>
      <c r="C258" s="8"/>
      <c r="D258" s="8"/>
      <c r="E258" s="8"/>
      <c r="F258" s="8"/>
      <c r="G258" s="8"/>
      <c r="H258" s="8"/>
      <c r="I258" s="8"/>
      <c r="J258" s="8"/>
      <c r="K258" s="8"/>
      <c r="L258" s="8"/>
      <c r="M258" s="8"/>
      <c r="N258" s="8"/>
      <c r="O258" s="8"/>
      <c r="P258" s="8"/>
      <c r="Q258" s="8"/>
      <c r="R258" s="8"/>
    </row>
    <row r="259" spans="1:22" s="367" customFormat="1" ht="20.100000000000001" customHeight="1" x14ac:dyDescent="0.25">
      <c r="A259" s="8"/>
      <c r="B259" s="8"/>
      <c r="C259" s="8"/>
      <c r="D259" s="8"/>
      <c r="E259" s="8"/>
      <c r="F259" s="8"/>
      <c r="G259" s="8"/>
      <c r="H259" s="8"/>
      <c r="I259" s="147" t="s">
        <v>31</v>
      </c>
      <c r="J259" s="147"/>
      <c r="K259" s="147"/>
      <c r="L259" s="147"/>
      <c r="M259" s="146">
        <f>M256+(N254*M257)</f>
        <v>532.93508542442805</v>
      </c>
      <c r="N259" s="146"/>
      <c r="O259" s="146"/>
      <c r="P259" s="8"/>
      <c r="Q259" s="8"/>
      <c r="R259" s="8"/>
      <c r="S259" s="356"/>
      <c r="T259" s="356"/>
      <c r="U259" s="356"/>
      <c r="V259" s="356"/>
    </row>
    <row r="260" spans="1:22" s="367" customFormat="1" ht="20.100000000000001" customHeight="1" x14ac:dyDescent="0.25">
      <c r="A260" s="8"/>
      <c r="B260" s="8"/>
      <c r="C260" s="8"/>
      <c r="D260" s="8"/>
      <c r="E260" s="8"/>
      <c r="F260" s="8"/>
      <c r="G260" s="8"/>
      <c r="H260" s="8"/>
      <c r="I260" s="147" t="s">
        <v>30</v>
      </c>
      <c r="J260" s="147"/>
      <c r="K260" s="147"/>
      <c r="L260" s="147"/>
      <c r="M260" s="146">
        <f>M256-(N254*M257)</f>
        <v>393.97431385339212</v>
      </c>
      <c r="N260" s="146"/>
      <c r="O260" s="146"/>
      <c r="P260" s="8"/>
      <c r="Q260" s="8"/>
      <c r="R260" s="8"/>
      <c r="S260" s="356"/>
      <c r="T260" s="356"/>
      <c r="U260" s="356"/>
      <c r="V260" s="356"/>
    </row>
    <row r="261" spans="1:22" s="367" customFormat="1" ht="20.100000000000001" customHeight="1" x14ac:dyDescent="0.25">
      <c r="A261" s="8"/>
      <c r="B261" s="8"/>
      <c r="C261" s="8"/>
      <c r="D261" s="8"/>
      <c r="E261" s="8"/>
      <c r="F261" s="8"/>
      <c r="G261" s="8"/>
      <c r="H261" s="8"/>
      <c r="I261" s="147" t="s">
        <v>33</v>
      </c>
      <c r="J261" s="147"/>
      <c r="K261" s="147"/>
      <c r="L261" s="147"/>
      <c r="M261" s="146">
        <f>MAX(B252:B254)</f>
        <v>519.969362074625</v>
      </c>
      <c r="N261" s="146"/>
      <c r="O261" s="146"/>
      <c r="P261" s="8"/>
      <c r="Q261" s="8"/>
      <c r="R261" s="8"/>
      <c r="S261" s="356"/>
      <c r="T261" s="356"/>
      <c r="U261" s="356"/>
      <c r="V261" s="356"/>
    </row>
    <row r="262" spans="1:22" s="367" customFormat="1" ht="20.100000000000001" customHeight="1" x14ac:dyDescent="0.25">
      <c r="A262" s="8"/>
      <c r="B262" s="8"/>
      <c r="C262" s="8"/>
      <c r="D262" s="8"/>
      <c r="E262" s="8"/>
      <c r="F262" s="8"/>
      <c r="G262" s="8"/>
      <c r="H262" s="8"/>
      <c r="I262" s="147" t="s">
        <v>32</v>
      </c>
      <c r="J262" s="147"/>
      <c r="K262" s="147"/>
      <c r="L262" s="147"/>
      <c r="M262" s="146">
        <f>MIN(B252:B254)</f>
        <v>426.31578947368416</v>
      </c>
      <c r="N262" s="146"/>
      <c r="O262" s="146"/>
      <c r="P262" s="8"/>
      <c r="Q262" s="8"/>
      <c r="R262" s="8"/>
      <c r="S262" s="356"/>
      <c r="T262" s="356"/>
      <c r="U262" s="356"/>
      <c r="V262" s="356"/>
    </row>
    <row r="263" spans="1:22" ht="20.100000000000001" customHeight="1" x14ac:dyDescent="0.25">
      <c r="A263" s="8"/>
      <c r="B263" s="8"/>
      <c r="C263" s="8"/>
      <c r="D263" s="8"/>
      <c r="E263" s="8"/>
      <c r="F263" s="8"/>
      <c r="G263" s="8"/>
      <c r="H263" s="8"/>
      <c r="I263" s="8"/>
      <c r="J263" s="8"/>
      <c r="K263" s="8"/>
      <c r="L263" s="8"/>
      <c r="M263" s="8"/>
      <c r="N263" s="8"/>
      <c r="O263" s="8"/>
      <c r="P263" s="8"/>
      <c r="Q263" s="8"/>
      <c r="R263" s="8"/>
    </row>
    <row r="264" spans="1:22" s="367" customFormat="1" ht="20.100000000000001" customHeight="1" x14ac:dyDescent="0.25">
      <c r="A264" s="8"/>
      <c r="B264" s="8"/>
      <c r="C264" s="8"/>
      <c r="D264" s="8"/>
      <c r="E264" s="8"/>
      <c r="F264" s="8"/>
      <c r="G264" s="8"/>
      <c r="H264" s="8"/>
      <c r="I264" s="147" t="s">
        <v>36</v>
      </c>
      <c r="J264" s="147"/>
      <c r="K264" s="159" t="str">
        <f>IF(M264="Nada a excluir","",Z251)</f>
        <v/>
      </c>
      <c r="L264" s="159"/>
      <c r="M264" s="146" t="str" cm="1">
        <f t="array" ref="M264">_xlfn.IFS(AND(OR(M261&gt;M259,M262&lt;M260),(M261-M256)&gt;(M256-M262)),M261,AND(OR(M262&lt;M260,M261&gt;M259),(M256-M262)&gt;(M261-M256)),M262,AND(M261&lt;=M259,M262&gt;=M260),"Nada a excluir")</f>
        <v>Nada a excluir</v>
      </c>
      <c r="N264" s="146"/>
      <c r="O264" s="146"/>
      <c r="P264" s="8"/>
      <c r="Q264" s="8"/>
      <c r="R264" s="8"/>
      <c r="S264" s="356"/>
      <c r="T264" s="356"/>
      <c r="U264" s="356"/>
      <c r="V264" s="356"/>
    </row>
    <row r="265" spans="1:22" s="367" customFormat="1" ht="20.100000000000001" customHeight="1" x14ac:dyDescent="0.25">
      <c r="A265" s="8"/>
      <c r="B265" s="8"/>
      <c r="C265" s="8"/>
      <c r="D265" s="8"/>
      <c r="E265" s="8"/>
      <c r="F265" s="8"/>
      <c r="G265" s="8"/>
      <c r="H265" s="8"/>
      <c r="I265" s="149" t="s">
        <v>35</v>
      </c>
      <c r="J265" s="149"/>
      <c r="K265" s="149"/>
      <c r="L265" s="149"/>
      <c r="M265" s="152" t="str">
        <f>IF(M264="Nada a excluir","Encerrar","Continuar")</f>
        <v>Encerrar</v>
      </c>
      <c r="N265" s="152"/>
      <c r="O265" s="152"/>
      <c r="P265" s="8"/>
      <c r="Q265" s="8"/>
      <c r="R265" s="8"/>
      <c r="S265" s="356"/>
      <c r="T265" s="356"/>
      <c r="U265" s="356"/>
      <c r="V265" s="356"/>
    </row>
    <row r="266" spans="1:22" ht="20.100000000000001" customHeight="1" x14ac:dyDescent="0.25">
      <c r="A266" s="8"/>
      <c r="B266" s="8"/>
      <c r="C266" s="8"/>
      <c r="D266" s="8"/>
      <c r="E266" s="8"/>
      <c r="F266" s="8"/>
      <c r="G266" s="8"/>
      <c r="H266" s="8"/>
      <c r="I266" s="8"/>
      <c r="J266" s="8"/>
      <c r="K266" s="8"/>
      <c r="L266" s="8"/>
      <c r="M266" s="8"/>
      <c r="N266" s="8"/>
      <c r="O266" s="8"/>
      <c r="P266" s="8"/>
      <c r="Q266" s="8"/>
      <c r="R266" s="8"/>
    </row>
    <row r="267" spans="1:22" s="367" customFormat="1" ht="20.100000000000001" customHeight="1" x14ac:dyDescent="0.25">
      <c r="A267" s="8"/>
      <c r="B267" s="8"/>
      <c r="C267" s="8"/>
      <c r="D267" s="8"/>
      <c r="E267" s="8"/>
      <c r="F267" s="8"/>
      <c r="G267" s="8"/>
      <c r="H267" s="8"/>
      <c r="I267" s="147" t="s">
        <v>34</v>
      </c>
      <c r="J267" s="147"/>
      <c r="K267" s="147"/>
      <c r="L267" s="147"/>
      <c r="M267" s="154">
        <f>M257</f>
        <v>49.742464225905067</v>
      </c>
      <c r="N267" s="155"/>
      <c r="O267" s="155"/>
      <c r="P267" s="8"/>
      <c r="Q267" s="8"/>
      <c r="R267" s="8"/>
      <c r="S267" s="356"/>
      <c r="T267" s="356"/>
      <c r="U267" s="356"/>
      <c r="V267" s="356"/>
    </row>
    <row r="268" spans="1:22" s="367" customFormat="1" ht="20.100000000000001" customHeight="1" x14ac:dyDescent="0.25">
      <c r="A268" s="8"/>
      <c r="B268" s="8"/>
      <c r="C268" s="8"/>
      <c r="D268" s="8"/>
      <c r="E268" s="8"/>
      <c r="F268" s="8"/>
      <c r="G268" s="8"/>
      <c r="H268" s="8"/>
      <c r="I268" s="149" t="s">
        <v>21</v>
      </c>
      <c r="J268" s="149"/>
      <c r="K268" s="149"/>
      <c r="L268" s="149"/>
      <c r="M268" s="151">
        <f>M257/M256</f>
        <v>0.10732972233243238</v>
      </c>
      <c r="N268" s="151"/>
      <c r="O268" s="151"/>
      <c r="P268" s="8"/>
      <c r="Q268" s="8"/>
      <c r="R268" s="8"/>
      <c r="S268" s="356"/>
      <c r="T268" s="356"/>
      <c r="U268" s="356"/>
      <c r="V268" s="356"/>
    </row>
    <row r="269" spans="1:22" ht="20.100000000000001" customHeight="1" x14ac:dyDescent="0.25">
      <c r="A269" s="8"/>
      <c r="B269" s="8"/>
      <c r="C269" s="8"/>
      <c r="D269" s="8"/>
      <c r="E269" s="8"/>
      <c r="F269" s="8"/>
      <c r="G269" s="8"/>
      <c r="H269" s="8"/>
      <c r="I269" s="8"/>
      <c r="J269" s="8"/>
      <c r="K269" s="8"/>
      <c r="L269" s="8"/>
      <c r="M269" s="8"/>
      <c r="N269" s="8"/>
      <c r="O269" s="8"/>
      <c r="P269" s="8"/>
      <c r="Q269" s="8"/>
      <c r="R269" s="8"/>
    </row>
    <row r="270" spans="1:22" ht="20.100000000000001" customHeight="1" x14ac:dyDescent="0.25">
      <c r="A270" s="8"/>
      <c r="B270" s="8"/>
      <c r="C270" s="8"/>
      <c r="D270" s="8"/>
      <c r="E270" s="8"/>
      <c r="F270" s="8"/>
      <c r="G270" s="8"/>
      <c r="H270" s="8"/>
      <c r="I270" s="8"/>
      <c r="J270" s="8"/>
      <c r="K270" s="8"/>
      <c r="L270" s="8"/>
      <c r="M270" s="8"/>
      <c r="N270" s="8"/>
      <c r="O270" s="8"/>
      <c r="P270" s="8"/>
      <c r="Q270" s="8"/>
      <c r="R270" s="8"/>
    </row>
    <row r="271" spans="1:22" ht="20.100000000000001" customHeight="1" x14ac:dyDescent="0.25">
      <c r="A271" s="8"/>
      <c r="B271" s="8"/>
      <c r="C271" s="8"/>
      <c r="D271" s="8"/>
      <c r="E271" s="8"/>
      <c r="F271" s="8"/>
      <c r="G271" s="8"/>
      <c r="H271" s="8"/>
      <c r="I271" s="8"/>
      <c r="J271" s="8"/>
      <c r="K271" s="8"/>
      <c r="L271" s="8"/>
      <c r="M271" s="8"/>
      <c r="N271" s="8"/>
      <c r="O271" s="8"/>
      <c r="P271" s="8"/>
      <c r="Q271" s="8"/>
      <c r="R271" s="8"/>
    </row>
    <row r="272" spans="1:22" ht="20.100000000000001" customHeight="1" x14ac:dyDescent="0.25">
      <c r="A272" s="8"/>
      <c r="B272" s="8"/>
      <c r="C272" s="8"/>
      <c r="D272" s="8"/>
      <c r="E272" s="8"/>
      <c r="F272" s="8"/>
      <c r="G272" s="8"/>
      <c r="H272" s="8"/>
      <c r="I272" s="8"/>
      <c r="J272" s="8"/>
      <c r="K272" s="8"/>
      <c r="L272" s="8"/>
      <c r="M272" s="8"/>
      <c r="N272" s="8"/>
      <c r="O272" s="8"/>
      <c r="P272" s="8"/>
      <c r="Q272" s="8"/>
      <c r="R272" s="8"/>
    </row>
    <row r="273" spans="1:27" ht="20.100000000000001" customHeight="1" x14ac:dyDescent="0.25">
      <c r="A273" s="8"/>
      <c r="B273" s="8"/>
      <c r="C273" s="8"/>
      <c r="D273" s="8"/>
      <c r="E273" s="8"/>
      <c r="F273" s="8"/>
      <c r="G273" s="8"/>
      <c r="H273" s="8"/>
      <c r="I273" s="8"/>
      <c r="J273" s="8"/>
      <c r="K273" s="8"/>
      <c r="L273" s="8"/>
      <c r="M273" s="8"/>
      <c r="N273" s="8"/>
      <c r="O273" s="8"/>
      <c r="P273" s="8"/>
      <c r="Q273" s="8"/>
      <c r="R273" s="8"/>
    </row>
    <row r="274" spans="1:27" ht="20.100000000000001" customHeight="1" x14ac:dyDescent="0.25">
      <c r="A274" s="8"/>
      <c r="B274" s="8"/>
      <c r="C274" s="8"/>
      <c r="D274" s="8"/>
      <c r="E274" s="8"/>
      <c r="F274" s="8"/>
      <c r="G274" s="8"/>
      <c r="H274" s="8"/>
      <c r="I274" s="8"/>
      <c r="J274" s="8"/>
      <c r="K274" s="8"/>
      <c r="L274" s="8"/>
      <c r="M274" s="8"/>
      <c r="N274" s="8"/>
      <c r="O274" s="8"/>
      <c r="P274" s="8"/>
      <c r="Q274" s="8"/>
      <c r="R274" s="8"/>
    </row>
    <row r="275" spans="1:27" ht="20.100000000000001" customHeight="1" x14ac:dyDescent="0.25">
      <c r="A275" s="8"/>
      <c r="B275" s="8"/>
      <c r="C275" s="8"/>
      <c r="D275" s="8"/>
      <c r="E275" s="8"/>
      <c r="F275" s="8"/>
      <c r="G275" s="8"/>
      <c r="H275" s="8"/>
      <c r="I275" s="8"/>
      <c r="J275" s="8"/>
      <c r="K275" s="8"/>
      <c r="L275" s="8"/>
      <c r="M275" s="8"/>
      <c r="N275" s="8"/>
      <c r="O275" s="8"/>
      <c r="P275" s="8"/>
      <c r="Q275" s="8"/>
      <c r="R275" s="8"/>
    </row>
    <row r="276" spans="1:27" ht="20.100000000000001" customHeight="1" x14ac:dyDescent="0.25">
      <c r="A276" s="8"/>
      <c r="B276" s="8"/>
      <c r="C276" s="8"/>
      <c r="D276" s="8"/>
      <c r="E276" s="8"/>
      <c r="F276" s="8"/>
      <c r="G276" s="8"/>
      <c r="H276" s="8"/>
      <c r="I276" s="8"/>
      <c r="J276" s="8"/>
      <c r="K276" s="8"/>
      <c r="L276" s="8"/>
      <c r="M276" s="8"/>
      <c r="N276" s="8"/>
      <c r="O276" s="8"/>
      <c r="P276" s="8"/>
      <c r="Q276" s="8"/>
      <c r="R276" s="8"/>
    </row>
    <row r="277" spans="1:27" ht="20.100000000000001" customHeight="1" x14ac:dyDescent="0.25">
      <c r="A277" s="8"/>
      <c r="B277" s="8"/>
      <c r="C277" s="8"/>
      <c r="D277" s="8"/>
      <c r="E277" s="8"/>
      <c r="F277" s="8"/>
      <c r="G277" s="8"/>
      <c r="H277" s="8"/>
      <c r="I277" s="8"/>
      <c r="J277" s="8"/>
      <c r="K277" s="8"/>
      <c r="L277" s="8"/>
      <c r="M277" s="8"/>
      <c r="N277" s="8"/>
      <c r="O277" s="8"/>
      <c r="P277" s="8"/>
      <c r="Q277" s="8"/>
      <c r="R277" s="8"/>
    </row>
    <row r="278" spans="1:27" ht="20.100000000000001" customHeight="1" x14ac:dyDescent="0.25">
      <c r="A278" s="8"/>
      <c r="B278" s="8"/>
      <c r="C278" s="8"/>
      <c r="D278" s="8"/>
      <c r="E278" s="8"/>
      <c r="F278" s="8"/>
      <c r="G278" s="8"/>
      <c r="H278" s="8"/>
      <c r="I278" s="8"/>
      <c r="J278" s="8"/>
      <c r="K278" s="8"/>
      <c r="L278" s="8"/>
      <c r="M278" s="8"/>
      <c r="N278" s="8"/>
      <c r="O278" s="8"/>
      <c r="P278" s="8"/>
      <c r="Q278" s="8"/>
      <c r="R278" s="8"/>
    </row>
    <row r="279" spans="1:27" ht="20.100000000000001" customHeight="1" x14ac:dyDescent="0.25">
      <c r="A279" s="8"/>
      <c r="B279" s="8"/>
      <c r="C279" s="8"/>
      <c r="D279" s="8"/>
      <c r="E279" s="8"/>
      <c r="F279" s="8"/>
      <c r="G279" s="8"/>
      <c r="H279" s="8"/>
      <c r="I279" s="8"/>
      <c r="J279" s="8"/>
      <c r="K279" s="8"/>
      <c r="L279" s="8"/>
      <c r="M279" s="8"/>
      <c r="N279" s="8"/>
      <c r="O279" s="8"/>
      <c r="P279" s="8"/>
      <c r="Q279" s="8"/>
      <c r="R279" s="8"/>
    </row>
    <row r="280" spans="1:27" ht="20.100000000000001" customHeight="1" x14ac:dyDescent="0.25">
      <c r="A280" s="8"/>
      <c r="B280" s="8"/>
      <c r="C280" s="8"/>
      <c r="D280" s="8"/>
      <c r="E280" s="8"/>
      <c r="F280" s="8"/>
      <c r="G280" s="8"/>
      <c r="H280" s="8"/>
      <c r="I280" s="8"/>
      <c r="J280" s="8"/>
      <c r="K280" s="8"/>
      <c r="L280" s="8"/>
      <c r="M280" s="8"/>
      <c r="N280" s="8"/>
      <c r="O280" s="8"/>
      <c r="P280" s="8"/>
      <c r="Q280" s="8"/>
      <c r="R280" s="8"/>
    </row>
    <row r="281" spans="1:27" ht="20.100000000000001" customHeight="1" x14ac:dyDescent="0.25">
      <c r="A281" s="8"/>
      <c r="B281" s="8"/>
      <c r="C281" s="8"/>
      <c r="D281" s="8"/>
      <c r="E281" s="8"/>
      <c r="F281" s="8"/>
      <c r="G281" s="8"/>
      <c r="H281" s="8"/>
      <c r="I281" s="8"/>
      <c r="J281" s="8"/>
      <c r="K281" s="8"/>
      <c r="L281" s="8"/>
      <c r="M281" s="8"/>
      <c r="N281" s="8"/>
      <c r="O281" s="8"/>
      <c r="P281" s="8"/>
      <c r="Q281" s="8"/>
      <c r="R281" s="8"/>
    </row>
    <row r="282" spans="1:27" ht="20.100000000000001" customHeight="1" x14ac:dyDescent="0.25">
      <c r="A282" s="8"/>
      <c r="B282" s="8"/>
      <c r="C282" s="8"/>
      <c r="D282" s="8"/>
      <c r="E282" s="8"/>
      <c r="F282" s="8"/>
      <c r="G282" s="8"/>
      <c r="H282" s="8"/>
      <c r="I282" s="8"/>
      <c r="J282" s="8"/>
      <c r="K282" s="8"/>
      <c r="L282" s="8"/>
      <c r="M282" s="8"/>
      <c r="N282" s="8"/>
      <c r="O282" s="8"/>
      <c r="P282" s="8"/>
      <c r="Q282" s="8"/>
      <c r="R282" s="8"/>
    </row>
    <row r="283" spans="1:27" ht="20.100000000000001" customHeight="1" x14ac:dyDescent="0.25">
      <c r="A283" s="8"/>
      <c r="B283" s="8"/>
      <c r="C283" s="8"/>
      <c r="D283" s="8"/>
      <c r="E283" s="8"/>
      <c r="F283" s="8"/>
      <c r="G283" s="8"/>
      <c r="H283" s="8"/>
      <c r="I283" s="8"/>
      <c r="J283" s="8"/>
      <c r="K283" s="8"/>
      <c r="L283" s="8"/>
      <c r="M283" s="8"/>
      <c r="N283" s="8"/>
      <c r="O283" s="8"/>
      <c r="P283" s="8"/>
      <c r="Q283" s="8"/>
      <c r="R283" s="8"/>
    </row>
    <row r="284" spans="1:27" ht="20.100000000000001" customHeight="1" x14ac:dyDescent="0.25">
      <c r="A284" s="8"/>
      <c r="B284" s="8"/>
      <c r="C284" s="8"/>
      <c r="D284" s="8"/>
      <c r="E284" s="8"/>
      <c r="F284" s="8"/>
      <c r="G284" s="8"/>
      <c r="H284" s="8"/>
      <c r="I284" s="8"/>
      <c r="J284" s="8"/>
      <c r="K284" s="8"/>
      <c r="L284" s="8"/>
      <c r="M284" s="8"/>
      <c r="N284" s="8"/>
      <c r="O284" s="8"/>
      <c r="P284" s="8"/>
      <c r="Q284" s="8"/>
      <c r="R284" s="8"/>
    </row>
    <row r="285" spans="1:27" ht="20.100000000000001" customHeight="1" x14ac:dyDescent="0.25">
      <c r="A285" s="156" t="s">
        <v>40</v>
      </c>
      <c r="B285" s="156"/>
      <c r="C285" s="156"/>
      <c r="D285" s="156"/>
      <c r="E285" s="156" t="s">
        <v>22</v>
      </c>
      <c r="F285" s="156"/>
      <c r="G285" s="156"/>
      <c r="H285" s="156" t="s">
        <v>23</v>
      </c>
      <c r="I285" s="156"/>
      <c r="J285" s="156"/>
      <c r="K285" s="156" t="s">
        <v>21</v>
      </c>
      <c r="L285" s="156"/>
      <c r="M285" s="156"/>
      <c r="N285" s="138"/>
      <c r="O285" s="138"/>
      <c r="P285" s="138"/>
      <c r="Q285" s="138"/>
      <c r="R285" s="138"/>
    </row>
    <row r="286" spans="1:27" ht="20.100000000000001" customHeight="1" x14ac:dyDescent="0.25">
      <c r="A286" s="153" t="s">
        <v>41</v>
      </c>
      <c r="B286" s="153"/>
      <c r="C286" s="153"/>
      <c r="D286" s="153"/>
      <c r="E286" s="154">
        <f>M184</f>
        <v>463.45469963891009</v>
      </c>
      <c r="F286" s="154"/>
      <c r="G286" s="154"/>
      <c r="H286" s="154">
        <f>M193</f>
        <v>49.742464225905067</v>
      </c>
      <c r="I286" s="154"/>
      <c r="J286" s="154"/>
      <c r="K286" s="151">
        <f>M194</f>
        <v>0.10732972233243238</v>
      </c>
      <c r="L286" s="151"/>
      <c r="M286" s="151"/>
      <c r="N286" s="8"/>
      <c r="O286" s="8"/>
      <c r="P286" s="8"/>
      <c r="Q286" s="8"/>
      <c r="R286" s="8"/>
      <c r="X286" s="372">
        <f>K286</f>
        <v>0.10732972233243238</v>
      </c>
      <c r="Y286" s="357" t="str">
        <f>A286</f>
        <v>Intervalo em torno da média</v>
      </c>
      <c r="Z286" s="368">
        <f>E286</f>
        <v>463.45469963891009</v>
      </c>
      <c r="AA286" s="368">
        <f>H286</f>
        <v>49.742464225905067</v>
      </c>
    </row>
    <row r="287" spans="1:27" ht="20.100000000000001" customHeight="1" x14ac:dyDescent="0.25">
      <c r="A287" s="153" t="s">
        <v>42</v>
      </c>
      <c r="B287" s="153"/>
      <c r="C287" s="153"/>
      <c r="D287" s="153"/>
      <c r="E287" s="154">
        <f>M218</f>
        <v>463.45469963891009</v>
      </c>
      <c r="F287" s="154"/>
      <c r="G287" s="154"/>
      <c r="H287" s="154">
        <f>M219</f>
        <v>49.742464225905067</v>
      </c>
      <c r="I287" s="154"/>
      <c r="J287" s="154"/>
      <c r="K287" s="151">
        <f>M230</f>
        <v>0.10732972233243238</v>
      </c>
      <c r="L287" s="151"/>
      <c r="M287" s="151"/>
      <c r="N287" s="8"/>
      <c r="O287" s="8"/>
      <c r="P287" s="8"/>
      <c r="Q287" s="8"/>
      <c r="R287" s="8"/>
      <c r="X287" s="372">
        <f>K287</f>
        <v>0.10732972233243238</v>
      </c>
      <c r="Y287" s="357" t="str">
        <f>A287</f>
        <v>Critério de Chauvenet</v>
      </c>
      <c r="Z287" s="368">
        <f>E287</f>
        <v>463.45469963891009</v>
      </c>
      <c r="AA287" s="368">
        <f>H287</f>
        <v>49.742464225905067</v>
      </c>
    </row>
    <row r="288" spans="1:27" ht="20.100000000000001" customHeight="1" x14ac:dyDescent="0.25">
      <c r="A288" s="153" t="s">
        <v>43</v>
      </c>
      <c r="B288" s="153"/>
      <c r="C288" s="153"/>
      <c r="D288" s="153"/>
      <c r="E288" s="154">
        <f>M256</f>
        <v>463.45469963891009</v>
      </c>
      <c r="F288" s="154"/>
      <c r="G288" s="154"/>
      <c r="H288" s="154">
        <f>M267</f>
        <v>49.742464225905067</v>
      </c>
      <c r="I288" s="154"/>
      <c r="J288" s="154"/>
      <c r="K288" s="151">
        <f>M268</f>
        <v>0.10732972233243238</v>
      </c>
      <c r="L288" s="151"/>
      <c r="M288" s="151"/>
      <c r="N288" s="8"/>
      <c r="O288" s="8"/>
      <c r="P288" s="8"/>
      <c r="Q288" s="8"/>
      <c r="R288" s="8"/>
      <c r="X288" s="372">
        <f>K288</f>
        <v>0.10732972233243238</v>
      </c>
      <c r="Y288" s="357" t="str">
        <f>A288</f>
        <v>Critério de Arley</v>
      </c>
      <c r="Z288" s="368">
        <f>E288</f>
        <v>463.45469963891009</v>
      </c>
      <c r="AA288" s="368">
        <f>H288</f>
        <v>49.742464225905067</v>
      </c>
    </row>
    <row r="289" spans="1:18" ht="20.100000000000001" customHeight="1" x14ac:dyDescent="0.25">
      <c r="A289" s="8"/>
      <c r="B289" s="8"/>
      <c r="C289" s="8"/>
      <c r="D289" s="8"/>
      <c r="E289" s="8"/>
      <c r="F289" s="8"/>
      <c r="G289" s="8"/>
      <c r="H289" s="8"/>
      <c r="I289" s="8"/>
      <c r="J289" s="8"/>
      <c r="K289" s="8"/>
      <c r="L289" s="8"/>
      <c r="M289" s="8"/>
      <c r="N289" s="8"/>
      <c r="O289" s="8"/>
      <c r="P289" s="8"/>
      <c r="Q289" s="8"/>
      <c r="R289" s="8"/>
    </row>
    <row r="290" spans="1:18" s="356" customFormat="1" ht="20.100000000000001" customHeight="1" x14ac:dyDescent="0.25">
      <c r="A290" s="147" t="s">
        <v>44</v>
      </c>
      <c r="B290" s="147"/>
      <c r="C290" s="147"/>
      <c r="D290" s="147"/>
      <c r="E290" s="147"/>
      <c r="F290" s="147"/>
      <c r="G290" s="190">
        <f>MIN(K286:R288)</f>
        <v>0.10732972233243238</v>
      </c>
      <c r="H290" s="190"/>
      <c r="I290" s="190"/>
      <c r="J290" s="190"/>
      <c r="K290" s="190"/>
      <c r="L290" s="190"/>
      <c r="M290" s="8"/>
      <c r="N290" s="8"/>
      <c r="O290" s="8"/>
      <c r="P290" s="8"/>
      <c r="Q290" s="8"/>
      <c r="R290" s="8"/>
    </row>
    <row r="291" spans="1:18" s="356" customFormat="1" ht="20.100000000000001" customHeight="1" x14ac:dyDescent="0.25">
      <c r="A291" s="149" t="s">
        <v>45</v>
      </c>
      <c r="B291" s="149"/>
      <c r="C291" s="149"/>
      <c r="D291" s="149"/>
      <c r="E291" s="149"/>
      <c r="F291" s="149"/>
      <c r="G291" s="152" t="str">
        <f>VLOOKUP(G290,X286:Z288,2,0)</f>
        <v>Intervalo em torno da média</v>
      </c>
      <c r="H291" s="152"/>
      <c r="I291" s="152"/>
      <c r="J291" s="152"/>
      <c r="K291" s="152"/>
      <c r="L291" s="152"/>
      <c r="M291" s="8"/>
      <c r="N291" s="8"/>
      <c r="O291" s="8"/>
      <c r="P291" s="8"/>
      <c r="Q291" s="8"/>
      <c r="R291" s="8"/>
    </row>
    <row r="292" spans="1:18" s="356" customFormat="1" ht="20.100000000000001" customHeight="1" x14ac:dyDescent="0.25">
      <c r="A292" s="149" t="s">
        <v>46</v>
      </c>
      <c r="B292" s="149"/>
      <c r="C292" s="149"/>
      <c r="D292" s="149"/>
      <c r="E292" s="149"/>
      <c r="F292" s="149"/>
      <c r="G292" s="150">
        <f>VLOOKUP(G290,X286:Z288,3,0)</f>
        <v>463.45469963891009</v>
      </c>
      <c r="H292" s="150"/>
      <c r="I292" s="150"/>
      <c r="J292" s="150"/>
      <c r="K292" s="150"/>
      <c r="L292" s="150"/>
      <c r="M292" s="8"/>
      <c r="N292" s="8"/>
      <c r="O292" s="8"/>
      <c r="P292" s="8"/>
      <c r="Q292" s="8"/>
      <c r="R292" s="8"/>
    </row>
    <row r="293" spans="1:18" s="356" customFormat="1" ht="20.100000000000001" customHeight="1" x14ac:dyDescent="0.25">
      <c r="A293" s="149" t="s">
        <v>50</v>
      </c>
      <c r="B293" s="149"/>
      <c r="C293" s="149"/>
      <c r="D293" s="149"/>
      <c r="E293" s="149"/>
      <c r="F293" s="149"/>
      <c r="G293" s="150">
        <f>VLOOKUP(G290,X286:AA288,4,0)</f>
        <v>49.742464225905067</v>
      </c>
      <c r="H293" s="150"/>
      <c r="I293" s="150"/>
      <c r="J293" s="150"/>
      <c r="K293" s="150"/>
      <c r="L293" s="150"/>
      <c r="M293" s="8"/>
      <c r="N293" s="8"/>
      <c r="O293" s="8"/>
      <c r="P293" s="8"/>
      <c r="Q293" s="8"/>
      <c r="R293" s="8"/>
    </row>
    <row r="294" spans="1:18" ht="20.100000000000001" customHeight="1" x14ac:dyDescent="0.25">
      <c r="A294" s="8"/>
      <c r="B294" s="8"/>
      <c r="C294" s="8"/>
      <c r="D294" s="8"/>
      <c r="E294" s="8"/>
      <c r="F294" s="8"/>
      <c r="G294" s="8"/>
      <c r="H294" s="8"/>
      <c r="I294" s="8"/>
      <c r="J294" s="8"/>
      <c r="K294" s="8"/>
      <c r="L294" s="8"/>
      <c r="M294" s="8"/>
      <c r="N294" s="8"/>
      <c r="O294" s="8"/>
      <c r="P294" s="8"/>
      <c r="Q294" s="8"/>
      <c r="R294" s="8"/>
    </row>
    <row r="295" spans="1:18" ht="20.100000000000001" customHeight="1" x14ac:dyDescent="0.25">
      <c r="A295" s="8"/>
      <c r="B295" s="8"/>
      <c r="C295" s="8"/>
      <c r="D295" s="8"/>
      <c r="E295" s="8"/>
      <c r="F295" s="8"/>
      <c r="G295" s="8"/>
      <c r="H295" s="8"/>
      <c r="I295" s="8"/>
      <c r="J295" s="8"/>
      <c r="K295" s="8"/>
      <c r="L295" s="8"/>
      <c r="M295" s="8"/>
      <c r="N295" s="8"/>
      <c r="O295" s="8"/>
      <c r="P295" s="8"/>
      <c r="Q295" s="8"/>
      <c r="R295" s="8"/>
    </row>
    <row r="296" spans="1:18" s="356" customFormat="1" ht="20.100000000000001" customHeight="1" x14ac:dyDescent="0.25">
      <c r="A296" s="169" t="s">
        <v>199</v>
      </c>
      <c r="B296" s="169"/>
      <c r="C296" s="169"/>
      <c r="D296" s="169"/>
      <c r="E296" s="169"/>
      <c r="F296" s="169"/>
      <c r="G296" s="169"/>
      <c r="H296" s="169"/>
      <c r="I296" s="169"/>
      <c r="J296" s="169"/>
      <c r="K296" s="169"/>
      <c r="L296" s="169"/>
      <c r="M296" s="169"/>
      <c r="N296" s="169"/>
      <c r="O296" s="169"/>
      <c r="P296" s="169"/>
      <c r="Q296" s="169"/>
      <c r="R296" s="169"/>
    </row>
    <row r="297" spans="1:18" ht="20.100000000000001" customHeight="1" x14ac:dyDescent="0.25">
      <c r="A297" s="8"/>
      <c r="B297" s="8"/>
      <c r="C297" s="8"/>
      <c r="D297" s="8"/>
      <c r="E297" s="8"/>
      <c r="F297" s="8"/>
      <c r="G297" s="8"/>
      <c r="H297" s="8"/>
      <c r="I297" s="8"/>
      <c r="J297" s="8"/>
      <c r="K297" s="8"/>
      <c r="L297" s="8"/>
      <c r="M297" s="8"/>
      <c r="N297" s="8"/>
      <c r="O297" s="8"/>
      <c r="P297" s="8"/>
      <c r="Q297" s="8"/>
      <c r="R297" s="8"/>
    </row>
    <row r="298" spans="1:18" s="356" customFormat="1" ht="20.100000000000001" customHeight="1" x14ac:dyDescent="0.25">
      <c r="A298" s="147" t="s">
        <v>22</v>
      </c>
      <c r="B298" s="147"/>
      <c r="C298" s="147"/>
      <c r="D298" s="147"/>
      <c r="E298" s="154">
        <f>G292</f>
        <v>463.45469963891009</v>
      </c>
      <c r="F298" s="155"/>
      <c r="G298" s="155"/>
      <c r="H298" s="155"/>
      <c r="I298" s="8"/>
      <c r="J298" s="54">
        <f>M182</f>
        <v>3</v>
      </c>
      <c r="K298" s="54">
        <f>N215</f>
        <v>3</v>
      </c>
      <c r="L298" s="54">
        <f>N251</f>
        <v>3</v>
      </c>
      <c r="M298" s="41"/>
      <c r="N298" s="41"/>
      <c r="O298" s="8"/>
      <c r="P298" s="8"/>
      <c r="Q298" s="8"/>
      <c r="R298" s="8"/>
    </row>
    <row r="299" spans="1:18" s="356" customFormat="1" ht="20.100000000000001" customHeight="1" x14ac:dyDescent="0.25">
      <c r="A299" s="149" t="s">
        <v>23</v>
      </c>
      <c r="B299" s="149"/>
      <c r="C299" s="149"/>
      <c r="D299" s="149"/>
      <c r="E299" s="160">
        <f>G293</f>
        <v>49.742464225905067</v>
      </c>
      <c r="F299" s="152"/>
      <c r="G299" s="152"/>
      <c r="H299" s="152"/>
      <c r="I299" s="8"/>
      <c r="J299" s="41"/>
      <c r="K299" s="41"/>
      <c r="L299" s="41"/>
      <c r="M299" s="41"/>
      <c r="N299" s="41"/>
      <c r="O299" s="8"/>
      <c r="P299" s="8"/>
      <c r="Q299" s="8"/>
      <c r="R299" s="8"/>
    </row>
    <row r="300" spans="1:18" s="356" customFormat="1" ht="20.100000000000001" customHeight="1" x14ac:dyDescent="0.25">
      <c r="A300" s="149" t="s">
        <v>69</v>
      </c>
      <c r="B300" s="149"/>
      <c r="C300" s="149"/>
      <c r="D300" s="149"/>
      <c r="E300" s="172">
        <f>MIN(J298:L298)</f>
        <v>3</v>
      </c>
      <c r="F300" s="172"/>
      <c r="G300" s="172"/>
      <c r="H300" s="172"/>
      <c r="I300" s="8"/>
      <c r="J300" s="8"/>
      <c r="K300" s="8"/>
      <c r="L300" s="8"/>
      <c r="M300" s="8"/>
      <c r="N300" s="8"/>
      <c r="O300" s="8"/>
      <c r="P300" s="8"/>
      <c r="Q300" s="8"/>
      <c r="R300" s="8"/>
    </row>
    <row r="301" spans="1:18" s="356" customFormat="1" ht="20.100000000000001" customHeight="1" x14ac:dyDescent="0.25">
      <c r="A301" s="149" t="s">
        <v>49</v>
      </c>
      <c r="B301" s="149"/>
      <c r="C301" s="149"/>
      <c r="D301" s="149"/>
      <c r="E301" s="178">
        <v>0.8</v>
      </c>
      <c r="F301" s="178"/>
      <c r="G301" s="178"/>
      <c r="H301" s="178"/>
      <c r="I301" s="8"/>
      <c r="J301" s="8"/>
      <c r="K301" s="8"/>
      <c r="L301" s="8"/>
      <c r="M301" s="8"/>
      <c r="N301" s="8"/>
      <c r="O301" s="8"/>
      <c r="P301" s="8"/>
      <c r="Q301" s="8"/>
      <c r="R301" s="8"/>
    </row>
    <row r="302" spans="1:18" s="356" customFormat="1" ht="20.100000000000001" customHeight="1" x14ac:dyDescent="0.25">
      <c r="A302" s="149" t="s">
        <v>228</v>
      </c>
      <c r="B302" s="149"/>
      <c r="C302" s="149"/>
      <c r="D302" s="149"/>
      <c r="E302" s="177">
        <f>_xlfn.T.INV.2T(1-E301,E300-1)</f>
        <v>1.8856180831641269</v>
      </c>
      <c r="F302" s="177"/>
      <c r="G302" s="177"/>
      <c r="H302" s="177"/>
      <c r="I302" s="8"/>
      <c r="J302" s="8"/>
      <c r="K302" s="8"/>
      <c r="L302" s="8"/>
      <c r="M302" s="8"/>
      <c r="N302" s="8"/>
      <c r="O302" s="8"/>
      <c r="P302" s="8"/>
      <c r="Q302" s="8"/>
      <c r="R302" s="8"/>
    </row>
    <row r="303" spans="1:18" s="356" customFormat="1" ht="20.100000000000001" customHeight="1" x14ac:dyDescent="0.25">
      <c r="A303" s="8"/>
      <c r="B303" s="8"/>
      <c r="C303" s="8"/>
      <c r="D303" s="8"/>
      <c r="E303" s="55"/>
      <c r="F303" s="55"/>
      <c r="G303" s="55"/>
      <c r="H303" s="55"/>
      <c r="I303" s="8"/>
      <c r="J303" s="8"/>
      <c r="K303" s="8"/>
      <c r="L303" s="8"/>
      <c r="M303" s="8"/>
      <c r="N303" s="8"/>
      <c r="O303" s="8"/>
      <c r="P303" s="8"/>
      <c r="Q303" s="8"/>
      <c r="R303" s="8"/>
    </row>
    <row r="304" spans="1:18" s="356" customFormat="1" ht="20.100000000000001" customHeight="1" x14ac:dyDescent="0.25">
      <c r="A304" s="158" t="s">
        <v>68</v>
      </c>
      <c r="B304" s="158"/>
      <c r="C304" s="158"/>
      <c r="D304" s="158"/>
      <c r="E304" s="158"/>
      <c r="F304" s="158"/>
      <c r="G304" s="158"/>
      <c r="H304" s="158"/>
      <c r="I304" s="158"/>
      <c r="J304" s="158"/>
      <c r="K304" s="158"/>
      <c r="L304" s="158"/>
      <c r="M304" s="158"/>
      <c r="N304" s="158"/>
      <c r="O304" s="158"/>
      <c r="P304" s="158"/>
      <c r="Q304" s="158"/>
      <c r="R304" s="158"/>
    </row>
    <row r="305" spans="1:18" s="356" customFormat="1" ht="20.100000000000001" customHeight="1" x14ac:dyDescent="0.25">
      <c r="A305" s="158"/>
      <c r="B305" s="158"/>
      <c r="C305" s="158"/>
      <c r="D305" s="158"/>
      <c r="E305" s="158"/>
      <c r="F305" s="158"/>
      <c r="G305" s="158"/>
      <c r="H305" s="158"/>
      <c r="I305" s="158"/>
      <c r="J305" s="158"/>
      <c r="K305" s="158"/>
      <c r="L305" s="158"/>
      <c r="M305" s="158"/>
      <c r="N305" s="158"/>
      <c r="O305" s="158"/>
      <c r="P305" s="158"/>
      <c r="Q305" s="158"/>
      <c r="R305" s="158"/>
    </row>
    <row r="306" spans="1:18" s="356" customFormat="1" ht="20.100000000000001" customHeight="1" x14ac:dyDescent="0.25">
      <c r="A306" s="8"/>
      <c r="B306" s="8"/>
      <c r="C306" s="8"/>
      <c r="D306" s="8"/>
      <c r="E306" s="55"/>
      <c r="F306" s="55"/>
      <c r="G306" s="55"/>
      <c r="H306" s="55"/>
      <c r="I306" s="8"/>
      <c r="J306" s="8"/>
      <c r="K306" s="8"/>
      <c r="L306" s="8"/>
      <c r="M306" s="8"/>
      <c r="N306" s="8"/>
      <c r="O306" s="8"/>
      <c r="P306" s="8"/>
      <c r="Q306" s="8"/>
      <c r="R306" s="8"/>
    </row>
    <row r="307" spans="1:18" s="356" customFormat="1" ht="20.100000000000001" customHeight="1" x14ac:dyDescent="0.25">
      <c r="A307" s="8"/>
      <c r="B307" s="8"/>
      <c r="C307" s="8"/>
      <c r="D307" s="8"/>
      <c r="E307" s="55"/>
      <c r="F307" s="55"/>
      <c r="G307" s="55"/>
      <c r="H307" s="55"/>
      <c r="I307" s="8"/>
      <c r="J307" s="8"/>
      <c r="K307" s="8"/>
      <c r="L307" s="8"/>
      <c r="M307" s="8"/>
      <c r="N307" s="8"/>
      <c r="O307" s="8"/>
      <c r="P307" s="8"/>
      <c r="Q307" s="8"/>
      <c r="R307" s="8"/>
    </row>
    <row r="308" spans="1:18" s="356" customFormat="1" ht="20.100000000000001" customHeight="1" x14ac:dyDescent="0.25">
      <c r="A308" s="169" t="s">
        <v>200</v>
      </c>
      <c r="B308" s="169"/>
      <c r="C308" s="169"/>
      <c r="D308" s="169"/>
      <c r="E308" s="169"/>
      <c r="F308" s="169"/>
      <c r="G308" s="169"/>
      <c r="H308" s="169"/>
      <c r="I308" s="169"/>
      <c r="J308" s="169"/>
      <c r="K308" s="169"/>
      <c r="L308" s="169"/>
      <c r="M308" s="169"/>
      <c r="N308" s="169"/>
      <c r="O308" s="169"/>
      <c r="P308" s="169"/>
      <c r="Q308" s="169"/>
      <c r="R308" s="169"/>
    </row>
    <row r="309" spans="1:18" ht="20.100000000000001" customHeight="1" x14ac:dyDescent="0.25">
      <c r="A309" s="8"/>
      <c r="B309" s="8"/>
      <c r="C309" s="8"/>
      <c r="D309" s="8"/>
      <c r="E309" s="8"/>
      <c r="F309" s="8"/>
      <c r="G309" s="8"/>
      <c r="H309" s="8"/>
      <c r="I309" s="8"/>
      <c r="J309" s="8"/>
      <c r="K309" s="8"/>
      <c r="L309" s="8"/>
      <c r="M309" s="8"/>
      <c r="N309" s="8"/>
      <c r="O309" s="8"/>
      <c r="P309" s="8"/>
      <c r="Q309" s="8"/>
      <c r="R309" s="8"/>
    </row>
    <row r="310" spans="1:18" s="356" customFormat="1" ht="20.100000000000001" customHeight="1" x14ac:dyDescent="0.25">
      <c r="A310" s="147" t="s">
        <v>30</v>
      </c>
      <c r="B310" s="147"/>
      <c r="C310" s="147"/>
      <c r="D310" s="147"/>
      <c r="E310" s="154">
        <f>E298-(_xlfn.CONFIDENCE.T(1-E301,E299,E300))</f>
        <v>409.30196368241513</v>
      </c>
      <c r="F310" s="155"/>
      <c r="G310" s="155"/>
      <c r="H310" s="155"/>
      <c r="I310" s="8"/>
      <c r="J310" s="8"/>
      <c r="K310" s="8"/>
      <c r="L310" s="8"/>
      <c r="M310" s="8"/>
      <c r="N310" s="8"/>
      <c r="O310" s="8"/>
      <c r="P310" s="8"/>
      <c r="Q310" s="8"/>
      <c r="R310" s="8"/>
    </row>
    <row r="311" spans="1:18" s="356" customFormat="1" ht="20.100000000000001" customHeight="1" x14ac:dyDescent="0.25">
      <c r="A311" s="147" t="s">
        <v>31</v>
      </c>
      <c r="B311" s="147"/>
      <c r="C311" s="147"/>
      <c r="D311" s="147"/>
      <c r="E311" s="154">
        <f>E298+(_xlfn.CONFIDENCE.T(1-E301,E299,E300))</f>
        <v>517.60743559540504</v>
      </c>
      <c r="F311" s="155"/>
      <c r="G311" s="155"/>
      <c r="H311" s="155"/>
      <c r="I311" s="8"/>
      <c r="J311" s="8"/>
      <c r="K311" s="8"/>
      <c r="L311" s="8"/>
      <c r="M311" s="8"/>
      <c r="N311" s="8"/>
      <c r="O311" s="8"/>
      <c r="P311" s="8"/>
      <c r="Q311" s="8"/>
      <c r="R311" s="8"/>
    </row>
    <row r="312" spans="1:18" ht="20.100000000000001" customHeight="1" x14ac:dyDescent="0.25">
      <c r="A312" s="8"/>
      <c r="B312" s="8"/>
      <c r="C312" s="8"/>
      <c r="D312" s="8"/>
      <c r="E312" s="8"/>
      <c r="F312" s="8"/>
      <c r="G312" s="8"/>
      <c r="H312" s="8"/>
      <c r="I312" s="8"/>
      <c r="J312" s="8"/>
      <c r="K312" s="8"/>
      <c r="L312" s="8"/>
      <c r="M312" s="8"/>
      <c r="N312" s="8"/>
      <c r="O312" s="8"/>
      <c r="P312" s="8"/>
      <c r="Q312" s="8"/>
      <c r="R312" s="8"/>
    </row>
    <row r="313" spans="1:18" s="356" customFormat="1" ht="20.100000000000001" customHeight="1" x14ac:dyDescent="0.25">
      <c r="A313" s="147" t="s">
        <v>51</v>
      </c>
      <c r="B313" s="147"/>
      <c r="C313" s="147"/>
      <c r="D313" s="147"/>
      <c r="E313" s="154">
        <f>E311-E310</f>
        <v>108.3054719129899</v>
      </c>
      <c r="F313" s="155"/>
      <c r="G313" s="155"/>
      <c r="H313" s="155"/>
      <c r="I313" s="8"/>
      <c r="J313" s="8"/>
      <c r="K313" s="8"/>
      <c r="L313" s="8"/>
      <c r="M313" s="8"/>
      <c r="N313" s="8"/>
      <c r="O313" s="56"/>
      <c r="P313" s="56"/>
      <c r="Q313" s="56"/>
      <c r="R313" s="56"/>
    </row>
    <row r="314" spans="1:18" s="356" customFormat="1" ht="20.100000000000001" customHeight="1" x14ac:dyDescent="0.25">
      <c r="A314" s="147" t="s">
        <v>22</v>
      </c>
      <c r="B314" s="147"/>
      <c r="C314" s="147"/>
      <c r="D314" s="147"/>
      <c r="E314" s="154">
        <f>E298</f>
        <v>463.45469963891009</v>
      </c>
      <c r="F314" s="155"/>
      <c r="G314" s="155"/>
      <c r="H314" s="155"/>
      <c r="I314" s="8"/>
      <c r="J314" s="8"/>
      <c r="K314" s="8"/>
      <c r="L314" s="8"/>
      <c r="M314" s="8"/>
      <c r="N314" s="8"/>
      <c r="O314" s="56"/>
      <c r="P314" s="56"/>
      <c r="Q314" s="56"/>
      <c r="R314" s="56"/>
    </row>
    <row r="315" spans="1:18" s="356" customFormat="1" ht="20.100000000000001" customHeight="1" x14ac:dyDescent="0.25">
      <c r="A315" s="147" t="s">
        <v>211</v>
      </c>
      <c r="B315" s="147"/>
      <c r="C315" s="147"/>
      <c r="D315" s="147"/>
      <c r="E315" s="179">
        <f>E313/E314</f>
        <v>0.23369160351027529</v>
      </c>
      <c r="F315" s="179"/>
      <c r="G315" s="179"/>
      <c r="H315" s="179"/>
      <c r="I315" s="8"/>
      <c r="J315" s="8"/>
      <c r="K315" s="8"/>
      <c r="L315" s="8"/>
      <c r="M315" s="8"/>
      <c r="N315" s="8"/>
      <c r="O315" s="56"/>
      <c r="P315" s="56"/>
      <c r="Q315" s="56"/>
      <c r="R315" s="56"/>
    </row>
    <row r="316" spans="1:18" s="356" customFormat="1" ht="20.100000000000001" customHeight="1" x14ac:dyDescent="0.25">
      <c r="A316" s="8"/>
      <c r="B316" s="8"/>
      <c r="C316" s="8"/>
      <c r="D316" s="8"/>
      <c r="E316" s="8"/>
      <c r="F316" s="8"/>
      <c r="G316" s="8"/>
      <c r="H316" s="8"/>
      <c r="I316" s="8"/>
      <c r="J316" s="8"/>
      <c r="K316" s="8"/>
      <c r="L316" s="8"/>
      <c r="M316" s="8"/>
      <c r="N316" s="8"/>
      <c r="O316" s="56"/>
      <c r="P316" s="56"/>
      <c r="Q316" s="56"/>
      <c r="R316" s="56"/>
    </row>
    <row r="317" spans="1:18" ht="20.100000000000001" customHeight="1" x14ac:dyDescent="0.25">
      <c r="A317" s="8"/>
      <c r="B317" s="8"/>
      <c r="C317" s="8"/>
      <c r="D317" s="8"/>
      <c r="E317" s="8"/>
      <c r="F317" s="8"/>
      <c r="G317" s="8"/>
      <c r="H317" s="8"/>
      <c r="I317" s="8"/>
      <c r="J317" s="8"/>
      <c r="K317" s="8"/>
      <c r="L317" s="8"/>
      <c r="M317" s="8"/>
      <c r="N317" s="8"/>
      <c r="O317" s="8"/>
      <c r="P317" s="8"/>
      <c r="Q317" s="8"/>
      <c r="R317" s="8"/>
    </row>
    <row r="318" spans="1:18" s="356" customFormat="1" ht="20.100000000000001" customHeight="1" x14ac:dyDescent="0.25">
      <c r="A318" s="169" t="s">
        <v>202</v>
      </c>
      <c r="B318" s="169"/>
      <c r="C318" s="169"/>
      <c r="D318" s="169"/>
      <c r="E318" s="169"/>
      <c r="F318" s="169"/>
      <c r="G318" s="169"/>
      <c r="H318" s="169"/>
      <c r="I318" s="169"/>
      <c r="J318" s="169"/>
      <c r="K318" s="169"/>
      <c r="L318" s="169"/>
      <c r="M318" s="169"/>
      <c r="N318" s="169"/>
      <c r="O318" s="169"/>
      <c r="P318" s="169"/>
      <c r="Q318" s="169"/>
      <c r="R318" s="169"/>
    </row>
    <row r="319" spans="1:18" ht="20.100000000000001" customHeight="1" x14ac:dyDescent="0.25">
      <c r="A319" s="8"/>
      <c r="B319" s="8"/>
      <c r="C319" s="8"/>
      <c r="D319" s="8"/>
      <c r="E319" s="8"/>
      <c r="F319" s="8"/>
      <c r="G319" s="8"/>
      <c r="H319" s="8"/>
      <c r="I319" s="8"/>
      <c r="J319" s="8"/>
      <c r="K319" s="8"/>
      <c r="L319" s="8"/>
      <c r="M319" s="8"/>
      <c r="N319" s="8"/>
      <c r="O319" s="8"/>
      <c r="P319" s="8"/>
      <c r="Q319" s="8"/>
      <c r="R319" s="8"/>
    </row>
    <row r="320" spans="1:18" s="356" customFormat="1" ht="20.100000000000001" customHeight="1" x14ac:dyDescent="0.25">
      <c r="A320" s="173" t="s">
        <v>203</v>
      </c>
      <c r="B320" s="173"/>
      <c r="C320" s="173"/>
      <c r="D320" s="173"/>
      <c r="E320" s="174" t="s">
        <v>49</v>
      </c>
      <c r="F320" s="173"/>
      <c r="G320" s="173"/>
      <c r="H320" s="173"/>
      <c r="I320" s="174" t="s">
        <v>204</v>
      </c>
      <c r="J320" s="173"/>
      <c r="K320" s="173"/>
      <c r="L320" s="173"/>
      <c r="M320" s="174" t="s">
        <v>205</v>
      </c>
      <c r="N320" s="173"/>
      <c r="O320" s="173"/>
      <c r="P320" s="173"/>
      <c r="Q320" s="8"/>
      <c r="R320" s="8"/>
    </row>
    <row r="321" spans="1:27" ht="20.100000000000001" customHeight="1" x14ac:dyDescent="0.25">
      <c r="A321" s="147" t="s">
        <v>206</v>
      </c>
      <c r="B321" s="147"/>
      <c r="C321" s="147"/>
      <c r="D321" s="147"/>
      <c r="E321" s="154">
        <f>E310</f>
        <v>409.30196368241513</v>
      </c>
      <c r="F321" s="155"/>
      <c r="G321" s="155"/>
      <c r="H321" s="155"/>
      <c r="I321" s="154">
        <f>E298*(1-0.15)</f>
        <v>393.93649469307354</v>
      </c>
      <c r="J321" s="155"/>
      <c r="K321" s="155"/>
      <c r="L321" s="155"/>
      <c r="M321" s="154">
        <f>MAX(E321:I321)</f>
        <v>409.30196368241513</v>
      </c>
      <c r="N321" s="155"/>
      <c r="O321" s="155"/>
      <c r="P321" s="155"/>
      <c r="Q321" s="8"/>
      <c r="R321" s="8"/>
    </row>
    <row r="322" spans="1:27" ht="20.100000000000001" customHeight="1" x14ac:dyDescent="0.25">
      <c r="A322" s="147" t="s">
        <v>207</v>
      </c>
      <c r="B322" s="147"/>
      <c r="C322" s="147"/>
      <c r="D322" s="147"/>
      <c r="E322" s="154">
        <f>E311</f>
        <v>517.60743559540504</v>
      </c>
      <c r="F322" s="155"/>
      <c r="G322" s="155"/>
      <c r="H322" s="155"/>
      <c r="I322" s="154">
        <f>E298*(1+0.15)</f>
        <v>532.97290458474652</v>
      </c>
      <c r="J322" s="155"/>
      <c r="K322" s="155"/>
      <c r="L322" s="155"/>
      <c r="M322" s="154">
        <f>MIN(E322:I322)</f>
        <v>517.60743559540504</v>
      </c>
      <c r="N322" s="155"/>
      <c r="O322" s="155"/>
      <c r="P322" s="155"/>
      <c r="Q322" s="8"/>
      <c r="R322" s="8"/>
    </row>
    <row r="323" spans="1:27" ht="20.100000000000001" customHeight="1" x14ac:dyDescent="0.25">
      <c r="A323" s="8"/>
      <c r="B323" s="8"/>
      <c r="C323" s="8"/>
      <c r="D323" s="8"/>
      <c r="E323" s="8"/>
      <c r="F323" s="8"/>
      <c r="G323" s="8"/>
      <c r="H323" s="8"/>
      <c r="I323" s="8"/>
      <c r="J323" s="8"/>
      <c r="K323" s="8"/>
      <c r="L323" s="8"/>
      <c r="M323" s="8"/>
      <c r="N323" s="8"/>
      <c r="O323" s="8"/>
      <c r="P323" s="8"/>
      <c r="Q323" s="8"/>
      <c r="R323" s="8"/>
    </row>
    <row r="324" spans="1:27" ht="20.100000000000001" customHeight="1" x14ac:dyDescent="0.25">
      <c r="A324" s="157" t="s">
        <v>208</v>
      </c>
      <c r="B324" s="157"/>
      <c r="C324" s="157"/>
      <c r="D324" s="157"/>
      <c r="E324" s="157"/>
      <c r="F324" s="157"/>
      <c r="G324" s="157"/>
      <c r="H324" s="157"/>
      <c r="I324" s="157"/>
      <c r="J324" s="157"/>
      <c r="K324" s="157"/>
      <c r="L324" s="157"/>
      <c r="M324" s="157"/>
      <c r="N324" s="157"/>
      <c r="O324" s="157"/>
      <c r="P324" s="157"/>
      <c r="Q324" s="157"/>
      <c r="R324" s="157"/>
    </row>
    <row r="325" spans="1:27" ht="20.100000000000001" customHeight="1" x14ac:dyDescent="0.25">
      <c r="A325" s="157"/>
      <c r="B325" s="157"/>
      <c r="C325" s="157"/>
      <c r="D325" s="157"/>
      <c r="E325" s="157"/>
      <c r="F325" s="157"/>
      <c r="G325" s="157"/>
      <c r="H325" s="157"/>
      <c r="I325" s="157"/>
      <c r="J325" s="157"/>
      <c r="K325" s="157"/>
      <c r="L325" s="157"/>
      <c r="M325" s="157"/>
      <c r="N325" s="157"/>
      <c r="O325" s="157"/>
      <c r="P325" s="157"/>
      <c r="Q325" s="157"/>
      <c r="R325" s="157"/>
    </row>
    <row r="326" spans="1:27" ht="20.100000000000001" customHeight="1" x14ac:dyDescent="0.25">
      <c r="A326" s="158" t="s">
        <v>209</v>
      </c>
      <c r="B326" s="158"/>
      <c r="C326" s="158"/>
      <c r="D326" s="158"/>
      <c r="E326" s="158"/>
      <c r="F326" s="158"/>
      <c r="G326" s="158"/>
      <c r="H326" s="158"/>
      <c r="I326" s="158"/>
      <c r="J326" s="158"/>
      <c r="K326" s="158"/>
      <c r="L326" s="158"/>
      <c r="M326" s="158"/>
      <c r="N326" s="158"/>
      <c r="O326" s="158"/>
      <c r="P326" s="158"/>
      <c r="Q326" s="158"/>
      <c r="R326" s="158"/>
    </row>
    <row r="327" spans="1:27" ht="20.100000000000001" customHeight="1" x14ac:dyDescent="0.25">
      <c r="A327" s="158" t="s">
        <v>210</v>
      </c>
      <c r="B327" s="158"/>
      <c r="C327" s="158"/>
      <c r="D327" s="158"/>
      <c r="E327" s="158"/>
      <c r="F327" s="158"/>
      <c r="G327" s="158"/>
      <c r="H327" s="158"/>
      <c r="I327" s="158"/>
      <c r="J327" s="158"/>
      <c r="K327" s="158"/>
      <c r="L327" s="158"/>
      <c r="M327" s="158"/>
      <c r="N327" s="158"/>
      <c r="O327" s="158"/>
      <c r="P327" s="158"/>
      <c r="Q327" s="158"/>
      <c r="R327" s="158"/>
    </row>
    <row r="328" spans="1:27" ht="20.100000000000001" customHeight="1" x14ac:dyDescent="0.25">
      <c r="A328" s="57"/>
      <c r="B328" s="57"/>
      <c r="C328" s="57"/>
      <c r="D328" s="57"/>
      <c r="E328" s="57"/>
      <c r="F328" s="57"/>
      <c r="G328" s="57"/>
      <c r="H328" s="57"/>
      <c r="I328" s="57"/>
      <c r="J328" s="57"/>
      <c r="K328" s="57"/>
      <c r="L328" s="57"/>
      <c r="M328" s="57"/>
      <c r="N328" s="57"/>
      <c r="O328" s="57"/>
      <c r="P328" s="57"/>
      <c r="Q328" s="57"/>
      <c r="R328" s="57"/>
    </row>
    <row r="329" spans="1:27" ht="20.100000000000001" customHeight="1" x14ac:dyDescent="0.25">
      <c r="A329" s="8"/>
      <c r="B329" s="8"/>
      <c r="C329" s="8"/>
      <c r="D329" s="8"/>
      <c r="E329" s="8"/>
      <c r="F329" s="8"/>
      <c r="G329" s="8"/>
      <c r="H329" s="8"/>
      <c r="I329" s="8"/>
      <c r="J329" s="8"/>
      <c r="K329" s="8"/>
      <c r="L329" s="8"/>
      <c r="M329" s="8"/>
      <c r="N329" s="8"/>
      <c r="O329" s="8"/>
      <c r="P329" s="8"/>
      <c r="Q329" s="8"/>
      <c r="R329" s="8"/>
    </row>
    <row r="330" spans="1:27" ht="20.100000000000001" customHeight="1" x14ac:dyDescent="0.25">
      <c r="A330" s="169" t="s">
        <v>201</v>
      </c>
      <c r="B330" s="169"/>
      <c r="C330" s="169"/>
      <c r="D330" s="169"/>
      <c r="E330" s="169"/>
      <c r="F330" s="169"/>
      <c r="G330" s="169"/>
      <c r="H330" s="169"/>
      <c r="I330" s="169"/>
      <c r="J330" s="169"/>
      <c r="K330" s="169"/>
      <c r="L330" s="169"/>
      <c r="M330" s="169"/>
      <c r="N330" s="169"/>
      <c r="O330" s="169"/>
      <c r="P330" s="169"/>
      <c r="Q330" s="169"/>
      <c r="R330" s="169"/>
    </row>
    <row r="331" spans="1:27" ht="20.100000000000001" customHeight="1" x14ac:dyDescent="0.25">
      <c r="A331" s="8"/>
      <c r="B331" s="8"/>
      <c r="C331" s="8"/>
      <c r="D331" s="8"/>
      <c r="E331" s="8"/>
      <c r="F331" s="8"/>
      <c r="G331" s="8"/>
      <c r="H331" s="8"/>
      <c r="I331" s="8"/>
      <c r="J331" s="8"/>
      <c r="K331" s="8"/>
      <c r="L331" s="8"/>
      <c r="M331" s="8"/>
      <c r="N331" s="8"/>
      <c r="O331" s="8"/>
      <c r="P331" s="8"/>
      <c r="Q331" s="8"/>
      <c r="R331" s="8"/>
      <c r="V331" s="373"/>
    </row>
    <row r="332" spans="1:27" ht="20.100000000000001" customHeight="1" x14ac:dyDescent="0.25">
      <c r="A332" s="153" t="s">
        <v>52</v>
      </c>
      <c r="B332" s="153"/>
      <c r="C332" s="153"/>
      <c r="D332" s="153"/>
      <c r="E332" s="153"/>
      <c r="F332" s="153"/>
      <c r="G332" s="153"/>
      <c r="H332" s="153"/>
      <c r="I332" s="153"/>
      <c r="J332" s="153"/>
      <c r="K332" s="153"/>
      <c r="L332" s="153"/>
      <c r="M332" s="153"/>
      <c r="N332" s="153"/>
      <c r="O332" s="154">
        <v>320</v>
      </c>
      <c r="P332" s="154"/>
      <c r="Q332" s="154"/>
      <c r="R332" s="154"/>
      <c r="V332" s="373"/>
    </row>
    <row r="333" spans="1:27" ht="20.100000000000001" customHeight="1" x14ac:dyDescent="0.25">
      <c r="A333" s="153" t="s">
        <v>53</v>
      </c>
      <c r="B333" s="153"/>
      <c r="C333" s="153"/>
      <c r="D333" s="153"/>
      <c r="E333" s="153"/>
      <c r="F333" s="153"/>
      <c r="G333" s="153"/>
      <c r="H333" s="153"/>
      <c r="I333" s="153"/>
      <c r="J333" s="153"/>
      <c r="K333" s="153"/>
      <c r="L333" s="153"/>
      <c r="M333" s="153"/>
      <c r="N333" s="153"/>
      <c r="O333" s="154">
        <f>E298</f>
        <v>463.45469963891009</v>
      </c>
      <c r="P333" s="154"/>
      <c r="Q333" s="154"/>
      <c r="R333" s="154"/>
    </row>
    <row r="334" spans="1:27" ht="20.100000000000001" customHeight="1" x14ac:dyDescent="0.25">
      <c r="A334" s="153" t="s">
        <v>65</v>
      </c>
      <c r="B334" s="153"/>
      <c r="C334" s="153"/>
      <c r="D334" s="153"/>
      <c r="E334" s="153"/>
      <c r="F334" s="153"/>
      <c r="G334" s="153"/>
      <c r="H334" s="153"/>
      <c r="I334" s="153"/>
      <c r="J334" s="153"/>
      <c r="K334" s="153"/>
      <c r="L334" s="153"/>
      <c r="M334" s="153"/>
      <c r="N334" s="153"/>
      <c r="O334" s="176">
        <f>O332*O333</f>
        <v>148305.50388445123</v>
      </c>
      <c r="P334" s="176"/>
      <c r="Q334" s="176"/>
      <c r="R334" s="176"/>
      <c r="AA334" s="374"/>
    </row>
    <row r="335" spans="1:27" ht="20.100000000000001" customHeight="1" x14ac:dyDescent="0.25">
      <c r="A335" s="8"/>
      <c r="B335" s="8"/>
      <c r="C335" s="8"/>
      <c r="D335" s="8"/>
      <c r="E335" s="8"/>
      <c r="F335" s="8"/>
      <c r="G335" s="58"/>
      <c r="H335" s="58"/>
      <c r="I335" s="58"/>
      <c r="J335" s="58"/>
      <c r="K335" s="58"/>
      <c r="L335" s="58"/>
      <c r="M335" s="58"/>
      <c r="N335" s="58"/>
      <c r="O335" s="58"/>
      <c r="P335" s="58"/>
      <c r="Q335" s="58"/>
      <c r="R335" s="58"/>
      <c r="AA335" s="374"/>
    </row>
    <row r="336" spans="1:27" ht="20.100000000000001" customHeight="1" x14ac:dyDescent="0.25">
      <c r="A336" s="8"/>
      <c r="B336" s="8"/>
      <c r="C336" s="8"/>
      <c r="D336" s="8"/>
      <c r="E336" s="8"/>
      <c r="F336" s="8"/>
      <c r="G336" s="8"/>
      <c r="H336" s="8"/>
      <c r="I336" s="8"/>
      <c r="J336" s="8"/>
      <c r="K336" s="8"/>
      <c r="L336" s="8"/>
      <c r="M336" s="8"/>
      <c r="N336" s="8"/>
      <c r="O336" s="8"/>
      <c r="P336" s="8"/>
      <c r="Q336" s="8"/>
      <c r="R336" s="8"/>
    </row>
    <row r="337" spans="1:63" ht="20.100000000000001" customHeight="1" x14ac:dyDescent="0.25">
      <c r="A337" s="183" t="s">
        <v>778</v>
      </c>
      <c r="B337" s="183"/>
      <c r="C337" s="183"/>
      <c r="D337" s="183"/>
      <c r="E337" s="183"/>
      <c r="F337" s="183"/>
      <c r="G337" s="183"/>
      <c r="H337" s="183"/>
      <c r="I337" s="183"/>
      <c r="J337" s="183"/>
      <c r="K337" s="183"/>
      <c r="L337" s="183"/>
      <c r="M337" s="183"/>
      <c r="N337" s="183"/>
      <c r="O337" s="183"/>
      <c r="P337" s="183"/>
      <c r="Q337" s="183"/>
      <c r="R337" s="183"/>
      <c r="AA337" s="374"/>
      <c r="BH337" s="369"/>
      <c r="BI337" s="369"/>
      <c r="BJ337" s="369"/>
      <c r="BK337" s="369"/>
    </row>
    <row r="338" spans="1:63" ht="20.100000000000001" customHeight="1" x14ac:dyDescent="0.25">
      <c r="A338" s="8"/>
      <c r="B338" s="8"/>
      <c r="C338" s="8"/>
      <c r="D338" s="8"/>
      <c r="E338" s="8"/>
      <c r="F338" s="8"/>
      <c r="G338" s="8"/>
      <c r="H338" s="8"/>
      <c r="I338" s="8"/>
      <c r="J338" s="8"/>
      <c r="K338" s="8"/>
      <c r="L338" s="8"/>
      <c r="M338" s="8"/>
      <c r="N338" s="8"/>
      <c r="O338" s="8"/>
      <c r="P338" s="8"/>
      <c r="Q338" s="8"/>
      <c r="R338" s="8"/>
      <c r="AA338" s="374"/>
      <c r="BH338" s="369"/>
      <c r="BI338" s="369"/>
      <c r="BJ338" s="369"/>
      <c r="BK338" s="369"/>
    </row>
    <row r="339" spans="1:63" ht="20.100000000000001" customHeight="1" x14ac:dyDescent="0.25">
      <c r="A339" s="204" t="s">
        <v>243</v>
      </c>
      <c r="B339" s="204"/>
      <c r="C339" s="204"/>
      <c r="D339" s="204"/>
      <c r="E339" s="204"/>
      <c r="F339" s="204"/>
      <c r="G339" s="204"/>
      <c r="H339" s="204"/>
      <c r="I339" s="204"/>
      <c r="J339" s="204"/>
      <c r="K339" s="204"/>
      <c r="L339" s="204"/>
      <c r="M339" s="204"/>
      <c r="N339" s="204"/>
      <c r="O339" s="204"/>
      <c r="P339" s="204"/>
      <c r="Q339" s="204"/>
      <c r="R339" s="204"/>
      <c r="AA339" s="374"/>
      <c r="BH339" s="369"/>
      <c r="BI339" s="369"/>
      <c r="BJ339" s="369"/>
      <c r="BK339" s="369"/>
    </row>
    <row r="340" spans="1:63" ht="20.100000000000001" customHeight="1" x14ac:dyDescent="0.25">
      <c r="A340" s="204"/>
      <c r="B340" s="204"/>
      <c r="C340" s="204"/>
      <c r="D340" s="204"/>
      <c r="E340" s="204"/>
      <c r="F340" s="204"/>
      <c r="G340" s="204"/>
      <c r="H340" s="204"/>
      <c r="I340" s="204"/>
      <c r="J340" s="204"/>
      <c r="K340" s="204"/>
      <c r="L340" s="204"/>
      <c r="M340" s="204"/>
      <c r="N340" s="204"/>
      <c r="O340" s="204"/>
      <c r="P340" s="204"/>
      <c r="Q340" s="204"/>
      <c r="R340" s="204"/>
      <c r="AA340" s="374"/>
      <c r="BH340" s="369"/>
      <c r="BI340" s="369"/>
      <c r="BJ340" s="369"/>
      <c r="BK340" s="369"/>
    </row>
    <row r="341" spans="1:63" ht="20.100000000000001" customHeight="1" x14ac:dyDescent="0.25">
      <c r="A341" s="204"/>
      <c r="B341" s="204"/>
      <c r="C341" s="204"/>
      <c r="D341" s="204"/>
      <c r="E341" s="204"/>
      <c r="F341" s="204"/>
      <c r="G341" s="204"/>
      <c r="H341" s="204"/>
      <c r="I341" s="204"/>
      <c r="J341" s="204"/>
      <c r="K341" s="204"/>
      <c r="L341" s="204"/>
      <c r="M341" s="204"/>
      <c r="N341" s="204"/>
      <c r="O341" s="204"/>
      <c r="P341" s="204"/>
      <c r="Q341" s="204"/>
      <c r="R341" s="204"/>
      <c r="AA341" s="374"/>
      <c r="BH341" s="369"/>
      <c r="BI341" s="369"/>
      <c r="BJ341" s="369"/>
      <c r="BK341" s="369"/>
    </row>
    <row r="342" spans="1:63" ht="20.100000000000001" customHeight="1" x14ac:dyDescent="0.25">
      <c r="A342" s="8"/>
      <c r="B342" s="8"/>
      <c r="C342" s="8"/>
      <c r="D342" s="8"/>
      <c r="E342" s="8"/>
      <c r="F342" s="8"/>
      <c r="G342" s="8"/>
      <c r="H342" s="8"/>
      <c r="I342" s="8"/>
      <c r="J342" s="8"/>
      <c r="K342" s="8"/>
      <c r="L342" s="8"/>
      <c r="M342" s="8"/>
      <c r="N342" s="8"/>
      <c r="O342" s="8"/>
      <c r="P342" s="8"/>
      <c r="Q342" s="8"/>
      <c r="R342" s="8"/>
      <c r="AA342" s="374"/>
      <c r="BH342" s="369"/>
      <c r="BI342" s="369"/>
      <c r="BJ342" s="369"/>
      <c r="BK342" s="369"/>
    </row>
    <row r="343" spans="1:63" ht="20.100000000000001" customHeight="1" x14ac:dyDescent="0.25">
      <c r="A343" s="147" t="s">
        <v>244</v>
      </c>
      <c r="B343" s="147"/>
      <c r="C343" s="147"/>
      <c r="D343" s="147" t="s">
        <v>245</v>
      </c>
      <c r="E343" s="147"/>
      <c r="F343" s="147"/>
      <c r="G343" s="147"/>
      <c r="H343" s="147"/>
      <c r="I343" s="147"/>
      <c r="J343" s="147" t="s">
        <v>246</v>
      </c>
      <c r="K343" s="147"/>
      <c r="L343" s="147"/>
      <c r="M343" s="147"/>
      <c r="N343" s="16"/>
      <c r="O343" s="205" t="s">
        <v>247</v>
      </c>
      <c r="P343" s="205"/>
      <c r="Q343" s="205"/>
      <c r="R343" s="205"/>
      <c r="T343" s="356" t="s">
        <v>245</v>
      </c>
      <c r="U343" s="356" t="s">
        <v>249</v>
      </c>
      <c r="V343" s="356" t="s">
        <v>282</v>
      </c>
      <c r="AA343" s="374"/>
      <c r="BH343" s="369"/>
      <c r="BI343" s="369"/>
      <c r="BJ343" s="369"/>
      <c r="BK343" s="369"/>
    </row>
    <row r="344" spans="1:63" ht="20.100000000000001" customHeight="1" x14ac:dyDescent="0.25">
      <c r="A344" s="149" t="s">
        <v>248</v>
      </c>
      <c r="B344" s="149"/>
      <c r="C344" s="149"/>
      <c r="D344" s="196" t="s">
        <v>249</v>
      </c>
      <c r="E344" s="196"/>
      <c r="F344" s="196"/>
      <c r="G344" s="196"/>
      <c r="H344" s="196"/>
      <c r="I344" s="196"/>
      <c r="J344" s="149" t="s">
        <v>250</v>
      </c>
      <c r="K344" s="149"/>
      <c r="L344" s="149"/>
      <c r="M344" s="149"/>
      <c r="N344" s="14"/>
      <c r="O344" s="149" t="s">
        <v>285</v>
      </c>
      <c r="P344" s="149"/>
      <c r="Q344" s="149"/>
      <c r="R344" s="149"/>
      <c r="T344" s="356" t="s">
        <v>276</v>
      </c>
      <c r="U344" s="356" t="s">
        <v>273</v>
      </c>
      <c r="V344" s="356" t="s">
        <v>247</v>
      </c>
      <c r="AA344" s="374"/>
      <c r="BH344" s="369"/>
      <c r="BI344" s="369"/>
      <c r="BJ344" s="369"/>
      <c r="BK344" s="369"/>
    </row>
    <row r="345" spans="1:63" ht="20.100000000000001" customHeight="1" x14ac:dyDescent="0.25">
      <c r="A345" s="8"/>
      <c r="B345" s="8"/>
      <c r="C345" s="8"/>
      <c r="D345" s="8"/>
      <c r="E345" s="8"/>
      <c r="F345" s="8"/>
      <c r="G345" s="8"/>
      <c r="H345" s="8"/>
      <c r="I345" s="8"/>
      <c r="J345" s="8"/>
      <c r="K345" s="8"/>
      <c r="L345" s="8"/>
      <c r="M345" s="8"/>
      <c r="N345" s="8"/>
      <c r="O345" s="8"/>
      <c r="P345" s="8"/>
      <c r="Q345" s="8"/>
      <c r="R345" s="8"/>
      <c r="T345" s="356" t="s">
        <v>277</v>
      </c>
      <c r="U345" s="356" t="s">
        <v>278</v>
      </c>
      <c r="V345" s="356" t="s">
        <v>283</v>
      </c>
      <c r="AA345" s="374"/>
      <c r="BH345" s="369"/>
      <c r="BI345" s="369"/>
      <c r="BJ345" s="369"/>
      <c r="BK345" s="369"/>
    </row>
    <row r="346" spans="1:63" ht="20.100000000000001" customHeight="1" x14ac:dyDescent="0.25">
      <c r="A346" s="147" t="s">
        <v>251</v>
      </c>
      <c r="B346" s="147"/>
      <c r="C346" s="147"/>
      <c r="D346" s="147"/>
      <c r="E346" s="147"/>
      <c r="F346" s="147"/>
      <c r="G346" s="147"/>
      <c r="H346" s="147"/>
      <c r="I346" s="147"/>
      <c r="J346" s="147"/>
      <c r="K346" s="147"/>
      <c r="L346" s="206">
        <v>2545.33</v>
      </c>
      <c r="M346" s="206"/>
      <c r="N346" s="206"/>
      <c r="O346" s="206"/>
      <c r="P346" s="206"/>
      <c r="Q346" s="206"/>
      <c r="R346" s="206"/>
      <c r="T346" s="356" t="s">
        <v>270</v>
      </c>
      <c r="U346" s="356" t="s">
        <v>272</v>
      </c>
      <c r="V346" s="356" t="s">
        <v>284</v>
      </c>
      <c r="AA346" s="374"/>
      <c r="BH346" s="369"/>
      <c r="BI346" s="369"/>
      <c r="BJ346" s="369"/>
      <c r="BK346" s="369"/>
    </row>
    <row r="347" spans="1:63" ht="20.100000000000001" customHeight="1" x14ac:dyDescent="0.25">
      <c r="A347" s="147" t="s">
        <v>252</v>
      </c>
      <c r="B347" s="147"/>
      <c r="C347" s="147"/>
      <c r="D347" s="147"/>
      <c r="E347" s="147"/>
      <c r="F347" s="147"/>
      <c r="G347" s="147"/>
      <c r="H347" s="147"/>
      <c r="I347" s="147"/>
      <c r="J347" s="147"/>
      <c r="K347" s="147"/>
      <c r="L347" s="154">
        <v>62.35</v>
      </c>
      <c r="M347" s="154"/>
      <c r="N347" s="154"/>
      <c r="O347" s="154"/>
      <c r="P347" s="154"/>
      <c r="Q347" s="154"/>
      <c r="R347" s="154"/>
      <c r="T347" s="356" t="s">
        <v>271</v>
      </c>
      <c r="U347" s="356" t="s">
        <v>279</v>
      </c>
      <c r="AA347" s="374"/>
      <c r="BH347" s="369"/>
      <c r="BI347" s="369"/>
      <c r="BJ347" s="369"/>
      <c r="BK347" s="369"/>
    </row>
    <row r="348" spans="1:63" ht="20.100000000000001" customHeight="1" x14ac:dyDescent="0.25">
      <c r="A348" s="147" t="s">
        <v>253</v>
      </c>
      <c r="B348" s="147"/>
      <c r="C348" s="147"/>
      <c r="D348" s="147"/>
      <c r="E348" s="147"/>
      <c r="F348" s="147"/>
      <c r="G348" s="147"/>
      <c r="H348" s="147"/>
      <c r="I348" s="147"/>
      <c r="J348" s="147"/>
      <c r="K348" s="147"/>
      <c r="L348" s="206">
        <f>L346*L347</f>
        <v>158701.32550000001</v>
      </c>
      <c r="M348" s="206"/>
      <c r="N348" s="206"/>
      <c r="O348" s="206"/>
      <c r="P348" s="206"/>
      <c r="Q348" s="206"/>
      <c r="R348" s="206"/>
      <c r="U348" s="356" t="s">
        <v>280</v>
      </c>
      <c r="AA348" s="374"/>
      <c r="BH348" s="369"/>
      <c r="BI348" s="369"/>
      <c r="BJ348" s="369"/>
      <c r="BK348" s="369"/>
    </row>
    <row r="349" spans="1:63" ht="20.100000000000001" customHeight="1" x14ac:dyDescent="0.25">
      <c r="A349" s="8"/>
      <c r="B349" s="8"/>
      <c r="C349" s="8"/>
      <c r="D349" s="8"/>
      <c r="E349" s="8"/>
      <c r="F349" s="8"/>
      <c r="G349" s="8"/>
      <c r="H349" s="8"/>
      <c r="I349" s="8"/>
      <c r="J349" s="8"/>
      <c r="K349" s="8"/>
      <c r="L349" s="8"/>
      <c r="M349" s="8"/>
      <c r="N349" s="8"/>
      <c r="O349" s="8"/>
      <c r="P349" s="8"/>
      <c r="Q349" s="8"/>
      <c r="R349" s="8"/>
      <c r="U349" s="356" t="s">
        <v>281</v>
      </c>
      <c r="AA349" s="374"/>
      <c r="BH349" s="369"/>
      <c r="BI349" s="369"/>
      <c r="BJ349" s="369"/>
      <c r="BK349" s="369"/>
    </row>
    <row r="350" spans="1:63" ht="20.100000000000001" customHeight="1" x14ac:dyDescent="0.25">
      <c r="A350" s="199" t="s">
        <v>254</v>
      </c>
      <c r="B350" s="199"/>
      <c r="C350" s="199"/>
      <c r="D350" s="199"/>
      <c r="E350" s="199"/>
      <c r="F350" s="199"/>
      <c r="G350" s="199"/>
      <c r="H350" s="199"/>
      <c r="I350" s="199"/>
      <c r="J350" s="199"/>
      <c r="K350" s="199"/>
      <c r="L350" s="199"/>
      <c r="M350" s="199"/>
      <c r="N350" s="199"/>
      <c r="O350" s="199"/>
      <c r="P350" s="199"/>
      <c r="Q350" s="199"/>
      <c r="R350" s="199"/>
      <c r="U350" s="356" t="s">
        <v>275</v>
      </c>
      <c r="AA350" s="374"/>
      <c r="BH350" s="369"/>
      <c r="BI350" s="369"/>
      <c r="BJ350" s="369"/>
      <c r="BK350" s="369"/>
    </row>
    <row r="351" spans="1:63" ht="20.100000000000001" customHeight="1" x14ac:dyDescent="0.25">
      <c r="A351" s="8"/>
      <c r="B351" s="8"/>
      <c r="C351" s="8"/>
      <c r="D351" s="8"/>
      <c r="E351" s="8"/>
      <c r="F351" s="8"/>
      <c r="G351" s="8"/>
      <c r="H351" s="8"/>
      <c r="I351" s="8"/>
      <c r="J351" s="8"/>
      <c r="K351" s="8"/>
      <c r="L351" s="8"/>
      <c r="M351" s="8"/>
      <c r="N351" s="8"/>
      <c r="O351" s="8"/>
      <c r="P351" s="8"/>
      <c r="Q351" s="8"/>
      <c r="R351" s="8"/>
      <c r="U351" s="356" t="s">
        <v>274</v>
      </c>
      <c r="AA351" s="374"/>
      <c r="BH351" s="369"/>
      <c r="BI351" s="369"/>
      <c r="BJ351" s="369"/>
      <c r="BK351" s="369"/>
    </row>
    <row r="352" spans="1:63" ht="20.100000000000001" customHeight="1" x14ac:dyDescent="0.25">
      <c r="A352" s="147" t="s">
        <v>255</v>
      </c>
      <c r="B352" s="147"/>
      <c r="C352" s="147"/>
      <c r="D352" s="147"/>
      <c r="E352" s="207">
        <v>25</v>
      </c>
      <c r="F352" s="207"/>
      <c r="G352" s="207"/>
      <c r="H352" s="207"/>
      <c r="I352" s="8"/>
      <c r="J352" s="8"/>
      <c r="K352" s="8"/>
      <c r="L352" s="8"/>
      <c r="M352" s="8"/>
      <c r="N352" s="8"/>
      <c r="O352" s="8"/>
      <c r="P352" s="8"/>
      <c r="Q352" s="8"/>
      <c r="R352" s="8"/>
      <c r="AA352" s="374"/>
      <c r="BH352" s="369"/>
      <c r="BI352" s="369"/>
      <c r="BJ352" s="369"/>
      <c r="BK352" s="369"/>
    </row>
    <row r="353" spans="1:63" ht="20.100000000000001" customHeight="1" x14ac:dyDescent="0.25">
      <c r="A353" s="147" t="s">
        <v>256</v>
      </c>
      <c r="B353" s="147"/>
      <c r="C353" s="147"/>
      <c r="D353" s="147"/>
      <c r="E353" s="172">
        <v>70</v>
      </c>
      <c r="F353" s="172"/>
      <c r="G353" s="172"/>
      <c r="H353" s="172"/>
      <c r="I353" s="8"/>
      <c r="J353" s="8"/>
      <c r="K353" s="8"/>
      <c r="L353" s="8"/>
      <c r="M353" s="8"/>
      <c r="N353" s="8"/>
      <c r="O353" s="8"/>
      <c r="P353" s="8"/>
      <c r="Q353" s="8"/>
      <c r="R353" s="8"/>
      <c r="AA353" s="374"/>
      <c r="BH353" s="369"/>
      <c r="BI353" s="369"/>
      <c r="BJ353" s="369"/>
      <c r="BK353" s="369"/>
    </row>
    <row r="354" spans="1:63" ht="20.100000000000001" customHeight="1" x14ac:dyDescent="0.25">
      <c r="A354" s="149" t="s">
        <v>257</v>
      </c>
      <c r="B354" s="149"/>
      <c r="C354" s="149"/>
      <c r="D354" s="149"/>
      <c r="E354" s="208">
        <f>E352/E353</f>
        <v>0.35714285714285715</v>
      </c>
      <c r="F354" s="208"/>
      <c r="G354" s="208"/>
      <c r="H354" s="208"/>
      <c r="I354" s="8"/>
      <c r="J354" s="8"/>
      <c r="K354" s="8"/>
      <c r="L354" s="8"/>
      <c r="M354" s="8"/>
      <c r="N354" s="8"/>
      <c r="O354" s="8"/>
      <c r="P354" s="8"/>
      <c r="Q354" s="8"/>
      <c r="R354" s="8"/>
      <c r="AA354" s="374"/>
      <c r="BH354" s="369"/>
      <c r="BI354" s="369"/>
      <c r="BJ354" s="369"/>
      <c r="BK354" s="369"/>
    </row>
    <row r="355" spans="1:63" ht="20.100000000000001" customHeight="1" x14ac:dyDescent="0.25">
      <c r="A355" s="8"/>
      <c r="B355" s="8"/>
      <c r="C355" s="8"/>
      <c r="D355" s="8"/>
      <c r="E355" s="8"/>
      <c r="F355" s="8"/>
      <c r="G355" s="8"/>
      <c r="H355" s="8"/>
      <c r="I355" s="8"/>
      <c r="J355" s="8"/>
      <c r="K355" s="8"/>
      <c r="L355" s="8"/>
      <c r="M355" s="8"/>
      <c r="N355" s="8"/>
      <c r="O355" s="8"/>
      <c r="P355" s="8"/>
      <c r="Q355" s="8"/>
      <c r="R355" s="8"/>
      <c r="AA355" s="374"/>
      <c r="BH355" s="369"/>
      <c r="BI355" s="369"/>
      <c r="BJ355" s="369"/>
      <c r="BK355" s="369"/>
    </row>
    <row r="356" spans="1:63" ht="20.100000000000001" customHeight="1" x14ac:dyDescent="0.25">
      <c r="A356" s="157" t="s">
        <v>258</v>
      </c>
      <c r="B356" s="157"/>
      <c r="C356" s="157"/>
      <c r="D356" s="157"/>
      <c r="E356" s="157"/>
      <c r="F356" s="147" t="s">
        <v>132</v>
      </c>
      <c r="G356" s="147"/>
      <c r="H356" s="147"/>
      <c r="I356" s="147"/>
      <c r="J356" s="147"/>
      <c r="K356" s="147"/>
      <c r="L356" s="147"/>
      <c r="M356" s="8"/>
      <c r="N356" s="8"/>
      <c r="O356" s="8"/>
      <c r="P356" s="8"/>
      <c r="Q356" s="8"/>
      <c r="R356" s="8"/>
      <c r="T356" s="356" t="s">
        <v>127</v>
      </c>
      <c r="U356" s="356" t="s">
        <v>286</v>
      </c>
      <c r="V356" s="356">
        <v>0</v>
      </c>
      <c r="W356" s="357" t="s">
        <v>294</v>
      </c>
      <c r="X356" s="376">
        <f>((E352/E353)+(E352^2/E353^2))/2</f>
        <v>0.24234693877551022</v>
      </c>
      <c r="AA356" s="374"/>
      <c r="BH356" s="369"/>
      <c r="BI356" s="369"/>
      <c r="BJ356" s="369"/>
      <c r="BK356" s="369"/>
    </row>
    <row r="357" spans="1:63" ht="20.100000000000001" customHeight="1" x14ac:dyDescent="0.25">
      <c r="A357" s="149" t="s">
        <v>259</v>
      </c>
      <c r="B357" s="149"/>
      <c r="C357" s="149"/>
      <c r="D357" s="149"/>
      <c r="E357" s="149"/>
      <c r="F357" s="149" t="str">
        <f>VLOOKUP(F356,T356:V364,2,0)</f>
        <v>regular</v>
      </c>
      <c r="G357" s="149"/>
      <c r="H357" s="149"/>
      <c r="I357" s="149"/>
      <c r="J357" s="149"/>
      <c r="K357" s="149"/>
      <c r="L357" s="149"/>
      <c r="M357" s="8"/>
      <c r="N357" s="8"/>
      <c r="O357" s="8"/>
      <c r="P357" s="8"/>
      <c r="Q357" s="8"/>
      <c r="R357" s="8"/>
      <c r="T357" s="356" t="s">
        <v>129</v>
      </c>
      <c r="U357" s="356" t="s">
        <v>287</v>
      </c>
      <c r="V357" s="356">
        <v>0.32</v>
      </c>
      <c r="W357" s="357" t="s">
        <v>295</v>
      </c>
      <c r="X357" s="376">
        <f>X356+((1-X356)*(F358/100))</f>
        <v>0.26143979591836736</v>
      </c>
      <c r="AA357" s="374"/>
      <c r="BH357" s="369"/>
      <c r="BI357" s="369"/>
      <c r="BJ357" s="369"/>
      <c r="BK357" s="369"/>
    </row>
    <row r="358" spans="1:63" ht="20.100000000000001" customHeight="1" x14ac:dyDescent="0.25">
      <c r="A358" s="149" t="s">
        <v>260</v>
      </c>
      <c r="B358" s="149"/>
      <c r="C358" s="149"/>
      <c r="D358" s="149"/>
      <c r="E358" s="149"/>
      <c r="F358" s="196">
        <f>VLOOKUP(F356,T356:V364,3,0)</f>
        <v>2.52</v>
      </c>
      <c r="G358" s="196"/>
      <c r="H358" s="196"/>
      <c r="I358" s="196"/>
      <c r="J358" s="196"/>
      <c r="K358" s="196"/>
      <c r="L358" s="196"/>
      <c r="M358" s="8"/>
      <c r="N358" s="8"/>
      <c r="O358" s="8"/>
      <c r="P358" s="8"/>
      <c r="Q358" s="8"/>
      <c r="R358" s="8"/>
      <c r="T358" s="356" t="s">
        <v>132</v>
      </c>
      <c r="U358" s="356" t="s">
        <v>47</v>
      </c>
      <c r="V358" s="356">
        <v>2.52</v>
      </c>
      <c r="AA358" s="374"/>
      <c r="BH358" s="369"/>
      <c r="BI358" s="369"/>
      <c r="BJ358" s="369"/>
      <c r="BK358" s="369"/>
    </row>
    <row r="359" spans="1:63" ht="20.100000000000001" customHeight="1" x14ac:dyDescent="0.25">
      <c r="A359" s="8"/>
      <c r="B359" s="8"/>
      <c r="C359" s="8"/>
      <c r="D359" s="8"/>
      <c r="E359" s="8"/>
      <c r="F359" s="8"/>
      <c r="G359" s="8"/>
      <c r="H359" s="8"/>
      <c r="I359" s="8"/>
      <c r="J359" s="8"/>
      <c r="K359" s="8"/>
      <c r="L359" s="8"/>
      <c r="M359" s="8"/>
      <c r="N359" s="8"/>
      <c r="O359" s="8"/>
      <c r="P359" s="8"/>
      <c r="Q359" s="8"/>
      <c r="R359" s="8"/>
      <c r="T359" s="356" t="s">
        <v>134</v>
      </c>
      <c r="U359" s="356" t="s">
        <v>288</v>
      </c>
      <c r="V359" s="356">
        <v>8.09</v>
      </c>
      <c r="W359" s="356" t="s">
        <v>301</v>
      </c>
      <c r="X359" s="356">
        <f>L373</f>
        <v>148305.50388445123</v>
      </c>
      <c r="AA359" s="374"/>
      <c r="BH359" s="369"/>
      <c r="BI359" s="369"/>
      <c r="BJ359" s="369"/>
      <c r="BK359" s="369"/>
    </row>
    <row r="360" spans="1:63" ht="20.100000000000001" customHeight="1" x14ac:dyDescent="0.25">
      <c r="A360" s="157" t="s">
        <v>261</v>
      </c>
      <c r="B360" s="157"/>
      <c r="C360" s="157"/>
      <c r="D360" s="157"/>
      <c r="E360" s="157"/>
      <c r="F360" s="157"/>
      <c r="G360" s="157"/>
      <c r="H360" s="157"/>
      <c r="I360" s="201">
        <f>X357</f>
        <v>0.26143979591836736</v>
      </c>
      <c r="J360" s="201"/>
      <c r="K360" s="201"/>
      <c r="L360" s="201"/>
      <c r="M360" s="8"/>
      <c r="N360" s="8"/>
      <c r="O360" s="8"/>
      <c r="P360" s="8"/>
      <c r="Q360" s="8"/>
      <c r="R360" s="8"/>
      <c r="T360" s="356" t="s">
        <v>137</v>
      </c>
      <c r="U360" s="356" t="s">
        <v>289</v>
      </c>
      <c r="V360" s="356">
        <v>18.100000000000001</v>
      </c>
      <c r="W360" s="356" t="s">
        <v>302</v>
      </c>
      <c r="X360" s="356">
        <f>L374</f>
        <v>117210.48334930561</v>
      </c>
      <c r="AA360" s="374"/>
      <c r="BH360" s="369"/>
      <c r="BI360" s="369"/>
      <c r="BJ360" s="369"/>
      <c r="BK360" s="369"/>
    </row>
    <row r="361" spans="1:63" ht="20.100000000000001" customHeight="1" x14ac:dyDescent="0.25">
      <c r="A361" s="149" t="s">
        <v>262</v>
      </c>
      <c r="B361" s="149"/>
      <c r="C361" s="149"/>
      <c r="D361" s="149"/>
      <c r="E361" s="149"/>
      <c r="F361" s="149"/>
      <c r="G361" s="149"/>
      <c r="H361" s="149"/>
      <c r="I361" s="195">
        <f>-(I360)</f>
        <v>-0.26143979591836736</v>
      </c>
      <c r="J361" s="195"/>
      <c r="K361" s="195"/>
      <c r="L361" s="195"/>
      <c r="M361" s="8"/>
      <c r="N361" s="8"/>
      <c r="O361" s="8"/>
      <c r="P361" s="8"/>
      <c r="Q361" s="8"/>
      <c r="R361" s="8"/>
      <c r="T361" s="356" t="s">
        <v>140</v>
      </c>
      <c r="U361" s="356" t="s">
        <v>293</v>
      </c>
      <c r="V361" s="356">
        <v>33.200000000000003</v>
      </c>
      <c r="AA361" s="374"/>
      <c r="BH361" s="369"/>
      <c r="BI361" s="369"/>
      <c r="BJ361" s="369"/>
      <c r="BK361" s="369"/>
    </row>
    <row r="362" spans="1:63" ht="20.100000000000001" customHeight="1" x14ac:dyDescent="0.25">
      <c r="A362" s="149" t="s">
        <v>263</v>
      </c>
      <c r="B362" s="149"/>
      <c r="C362" s="149"/>
      <c r="D362" s="149"/>
      <c r="E362" s="149"/>
      <c r="F362" s="149"/>
      <c r="G362" s="149"/>
      <c r="H362" s="149"/>
      <c r="I362" s="202">
        <f>1+I361</f>
        <v>0.73856020408163259</v>
      </c>
      <c r="J362" s="202"/>
      <c r="K362" s="202"/>
      <c r="L362" s="202"/>
      <c r="M362" s="8"/>
      <c r="N362" s="8"/>
      <c r="O362" s="8"/>
      <c r="P362" s="8"/>
      <c r="Q362" s="8"/>
      <c r="R362" s="8"/>
      <c r="T362" s="356" t="s">
        <v>143</v>
      </c>
      <c r="U362" s="356" t="s">
        <v>290</v>
      </c>
      <c r="V362" s="356">
        <v>52.6</v>
      </c>
      <c r="AA362" s="374"/>
      <c r="BH362" s="369"/>
      <c r="BI362" s="369"/>
      <c r="BJ362" s="369"/>
      <c r="BK362" s="369"/>
    </row>
    <row r="363" spans="1:63" ht="20.100000000000001" customHeight="1" x14ac:dyDescent="0.25">
      <c r="A363" s="8"/>
      <c r="B363" s="8"/>
      <c r="C363" s="8"/>
      <c r="D363" s="8"/>
      <c r="E363" s="8"/>
      <c r="F363" s="8"/>
      <c r="G363" s="8"/>
      <c r="H363" s="8"/>
      <c r="I363" s="8"/>
      <c r="J363" s="8"/>
      <c r="K363" s="8"/>
      <c r="L363" s="8"/>
      <c r="M363" s="8"/>
      <c r="N363" s="8"/>
      <c r="O363" s="8"/>
      <c r="P363" s="8"/>
      <c r="Q363" s="8"/>
      <c r="R363" s="8"/>
      <c r="T363" s="356" t="s">
        <v>146</v>
      </c>
      <c r="U363" s="356" t="s">
        <v>291</v>
      </c>
      <c r="V363" s="356">
        <v>75.2</v>
      </c>
      <c r="AA363" s="374"/>
      <c r="BH363" s="369"/>
      <c r="BI363" s="369"/>
      <c r="BJ363" s="369"/>
      <c r="BK363" s="369"/>
    </row>
    <row r="364" spans="1:63" ht="20.100000000000001" customHeight="1" x14ac:dyDescent="0.25">
      <c r="A364" s="203" t="s">
        <v>253</v>
      </c>
      <c r="B364" s="203"/>
      <c r="C364" s="203"/>
      <c r="D364" s="203"/>
      <c r="E364" s="203"/>
      <c r="F364" s="203"/>
      <c r="G364" s="203"/>
      <c r="H364" s="203"/>
      <c r="I364" s="203"/>
      <c r="J364" s="203"/>
      <c r="K364" s="203"/>
      <c r="L364" s="154">
        <f>L348</f>
        <v>158701.32550000001</v>
      </c>
      <c r="M364" s="154"/>
      <c r="N364" s="154"/>
      <c r="O364" s="154"/>
      <c r="P364" s="154"/>
      <c r="Q364" s="154"/>
      <c r="R364" s="154"/>
      <c r="T364" s="356" t="s">
        <v>60</v>
      </c>
      <c r="U364" s="356" t="s">
        <v>292</v>
      </c>
      <c r="V364" s="356">
        <v>100</v>
      </c>
      <c r="AA364" s="374"/>
      <c r="BH364" s="369"/>
      <c r="BI364" s="369"/>
      <c r="BJ364" s="369"/>
      <c r="BK364" s="369"/>
    </row>
    <row r="365" spans="1:63" ht="20.100000000000001" customHeight="1" x14ac:dyDescent="0.25">
      <c r="A365" s="203" t="s">
        <v>264</v>
      </c>
      <c r="B365" s="203"/>
      <c r="C365" s="203"/>
      <c r="D365" s="203"/>
      <c r="E365" s="203"/>
      <c r="F365" s="203"/>
      <c r="G365" s="203"/>
      <c r="H365" s="203"/>
      <c r="I365" s="203"/>
      <c r="J365" s="203"/>
      <c r="K365" s="203"/>
      <c r="L365" s="154">
        <f>L364*I361</f>
        <v>-41490.842150694392</v>
      </c>
      <c r="M365" s="154"/>
      <c r="N365" s="154"/>
      <c r="O365" s="154"/>
      <c r="P365" s="154"/>
      <c r="Q365" s="154"/>
      <c r="R365" s="154"/>
      <c r="AA365" s="374"/>
      <c r="BH365" s="369"/>
      <c r="BI365" s="369"/>
      <c r="BJ365" s="369"/>
      <c r="BK365" s="369"/>
    </row>
    <row r="366" spans="1:63" ht="20.100000000000001" customHeight="1" x14ac:dyDescent="0.25">
      <c r="A366" s="41"/>
      <c r="B366" s="41"/>
      <c r="C366" s="41"/>
      <c r="D366" s="41"/>
      <c r="E366" s="41"/>
      <c r="F366" s="41"/>
      <c r="G366" s="41"/>
      <c r="H366" s="41"/>
      <c r="I366" s="41"/>
      <c r="J366" s="41"/>
      <c r="K366" s="41"/>
      <c r="L366" s="41"/>
      <c r="M366" s="41"/>
      <c r="N366" s="41"/>
      <c r="O366" s="41"/>
      <c r="P366" s="41"/>
      <c r="Q366" s="41"/>
      <c r="R366" s="41"/>
      <c r="V366" s="377"/>
      <c r="W366" s="377"/>
      <c r="X366" s="377"/>
      <c r="Y366" s="377"/>
      <c r="Z366" s="377"/>
      <c r="AA366" s="378"/>
      <c r="AB366" s="377"/>
      <c r="AC366" s="377"/>
      <c r="AD366" s="377"/>
      <c r="AE366" s="377"/>
      <c r="AF366" s="377"/>
      <c r="BH366" s="369"/>
      <c r="BI366" s="369"/>
      <c r="BJ366" s="369"/>
      <c r="BK366" s="369"/>
    </row>
    <row r="367" spans="1:63" ht="20.100000000000001" customHeight="1" x14ac:dyDescent="0.25">
      <c r="A367" s="199" t="s">
        <v>265</v>
      </c>
      <c r="B367" s="199"/>
      <c r="C367" s="199"/>
      <c r="D367" s="199"/>
      <c r="E367" s="199"/>
      <c r="F367" s="199"/>
      <c r="G367" s="199"/>
      <c r="H367" s="199"/>
      <c r="I367" s="199"/>
      <c r="J367" s="199"/>
      <c r="K367" s="199"/>
      <c r="L367" s="154">
        <f>L364+L365</f>
        <v>117210.48334930561</v>
      </c>
      <c r="M367" s="154"/>
      <c r="N367" s="154"/>
      <c r="O367" s="154"/>
      <c r="P367" s="154"/>
      <c r="Q367" s="154"/>
      <c r="R367" s="154"/>
      <c r="U367" s="379"/>
      <c r="V367" s="380"/>
      <c r="W367" s="381"/>
      <c r="X367" s="381"/>
      <c r="Y367" s="381"/>
      <c r="Z367" s="381"/>
      <c r="AA367" s="378"/>
      <c r="AB367" s="379"/>
      <c r="AC367" s="382"/>
      <c r="AD367" s="382"/>
      <c r="AE367" s="382"/>
      <c r="AF367" s="382"/>
      <c r="BH367" s="369"/>
      <c r="BI367" s="369"/>
      <c r="BJ367" s="369"/>
      <c r="BK367" s="369"/>
    </row>
    <row r="368" spans="1:63" ht="20.100000000000001" customHeight="1" x14ac:dyDescent="0.25">
      <c r="A368" s="8"/>
      <c r="B368" s="8"/>
      <c r="C368" s="8"/>
      <c r="D368" s="8"/>
      <c r="E368" s="8"/>
      <c r="F368" s="8"/>
      <c r="G368" s="8"/>
      <c r="H368" s="8"/>
      <c r="I368" s="8"/>
      <c r="J368" s="8"/>
      <c r="K368" s="8"/>
      <c r="L368" s="8"/>
      <c r="M368" s="8"/>
      <c r="N368" s="8"/>
      <c r="O368" s="8"/>
      <c r="P368" s="8"/>
      <c r="Q368" s="8"/>
      <c r="R368" s="8"/>
      <c r="U368" s="379"/>
      <c r="V368" s="380"/>
      <c r="W368" s="381"/>
      <c r="X368" s="381"/>
      <c r="Y368" s="381"/>
      <c r="Z368" s="381"/>
      <c r="AA368" s="378"/>
      <c r="AB368" s="379"/>
      <c r="AC368" s="382"/>
      <c r="AD368" s="382"/>
      <c r="AE368" s="382"/>
      <c r="AF368" s="382"/>
      <c r="BH368" s="369"/>
      <c r="BI368" s="369"/>
      <c r="BJ368" s="369"/>
      <c r="BK368" s="369"/>
    </row>
    <row r="369" spans="1:63" ht="20.100000000000001" customHeight="1" x14ac:dyDescent="0.25">
      <c r="A369" s="200" t="s">
        <v>266</v>
      </c>
      <c r="B369" s="200"/>
      <c r="C369" s="200"/>
      <c r="D369" s="200"/>
      <c r="E369" s="200"/>
      <c r="F369" s="200"/>
      <c r="G369" s="200"/>
      <c r="H369" s="200"/>
      <c r="I369" s="200"/>
      <c r="J369" s="200"/>
      <c r="K369" s="200"/>
      <c r="L369" s="200"/>
      <c r="M369" s="200"/>
      <c r="N369" s="200"/>
      <c r="O369" s="200"/>
      <c r="P369" s="200"/>
      <c r="Q369" s="200"/>
      <c r="R369" s="200"/>
      <c r="U369" s="383"/>
      <c r="V369" s="380"/>
      <c r="W369" s="381"/>
      <c r="X369" s="381"/>
      <c r="Y369" s="381"/>
      <c r="Z369" s="381"/>
      <c r="AA369" s="378"/>
      <c r="AB369" s="379"/>
      <c r="AC369" s="382"/>
      <c r="AD369" s="382"/>
      <c r="AE369" s="382"/>
      <c r="AF369" s="382"/>
      <c r="BH369" s="369"/>
      <c r="BI369" s="369"/>
      <c r="BJ369" s="369"/>
      <c r="BK369" s="369"/>
    </row>
    <row r="370" spans="1:63" ht="20.100000000000001" customHeight="1" x14ac:dyDescent="0.25">
      <c r="A370" s="147" t="s">
        <v>267</v>
      </c>
      <c r="B370" s="147"/>
      <c r="C370" s="147"/>
      <c r="D370" s="16"/>
      <c r="E370" s="16"/>
      <c r="F370" s="16"/>
      <c r="G370" s="16"/>
      <c r="H370" s="16"/>
      <c r="I370" s="16"/>
      <c r="J370" s="16"/>
      <c r="K370" s="147" t="s">
        <v>677</v>
      </c>
      <c r="L370" s="147"/>
      <c r="M370" s="147"/>
      <c r="N370" s="147"/>
      <c r="O370" s="147"/>
      <c r="P370" s="147"/>
      <c r="Q370" s="147"/>
      <c r="R370" s="147"/>
      <c r="W370" s="384" t="s">
        <v>92</v>
      </c>
      <c r="X370" s="384" t="s">
        <v>675</v>
      </c>
      <c r="Y370" s="384" t="s">
        <v>89</v>
      </c>
      <c r="Z370" s="384" t="s">
        <v>551</v>
      </c>
      <c r="AA370" s="384" t="s">
        <v>676</v>
      </c>
      <c r="AB370" s="357" t="s">
        <v>677</v>
      </c>
      <c r="AC370" s="384" t="s">
        <v>678</v>
      </c>
      <c r="AD370" s="357" t="s">
        <v>679</v>
      </c>
      <c r="AF370" s="377"/>
      <c r="AG370" s="377"/>
      <c r="BH370" s="369"/>
      <c r="BI370" s="369"/>
      <c r="BJ370" s="369"/>
      <c r="BK370" s="369"/>
    </row>
    <row r="371" spans="1:63" ht="20.100000000000001" customHeight="1" x14ac:dyDescent="0.25">
      <c r="A371" s="149" t="s">
        <v>268</v>
      </c>
      <c r="B371" s="149"/>
      <c r="C371" s="149"/>
      <c r="D371" s="14"/>
      <c r="E371" s="14"/>
      <c r="F371" s="14"/>
      <c r="G371" s="14"/>
      <c r="H371" s="14"/>
      <c r="I371" s="14"/>
      <c r="J371" s="14"/>
      <c r="K371" s="11">
        <f>E352</f>
        <v>25</v>
      </c>
      <c r="L371" s="14" t="s">
        <v>269</v>
      </c>
      <c r="M371" s="14"/>
      <c r="N371" s="14"/>
      <c r="O371" s="14"/>
      <c r="P371" s="14"/>
      <c r="Q371" s="14"/>
      <c r="R371" s="14"/>
      <c r="U371" s="356" t="s">
        <v>298</v>
      </c>
      <c r="V371" s="379">
        <f>MATCH(K370,X370:AD370,0)</f>
        <v>5</v>
      </c>
      <c r="W371" s="380">
        <v>0</v>
      </c>
      <c r="X371" s="117">
        <v>0.15</v>
      </c>
      <c r="Y371" s="117">
        <v>0.25</v>
      </c>
      <c r="Z371" s="117">
        <v>0.1</v>
      </c>
      <c r="AA371" s="118">
        <v>0.05</v>
      </c>
      <c r="AB371" s="118">
        <v>0.1</v>
      </c>
      <c r="AC371" s="117">
        <v>0.05</v>
      </c>
      <c r="AD371" s="118">
        <v>0.15</v>
      </c>
      <c r="AH371" s="379">
        <v>0</v>
      </c>
      <c r="AI371" s="382">
        <f t="shared" ref="AI371:AI381" si="23">15-(AH371*2.5/10)</f>
        <v>15</v>
      </c>
      <c r="AJ371" s="382">
        <f t="shared" ref="AJ371:AJ381" si="24">25-AH371*4/10</f>
        <v>25</v>
      </c>
      <c r="AK371" s="382">
        <f t="shared" ref="AK371:AK381" si="25">10-AH371*1.6/10</f>
        <v>10</v>
      </c>
      <c r="AL371" s="357">
        <f t="shared" ref="AL371:AL434" si="26">AN371</f>
        <v>5</v>
      </c>
      <c r="AM371" s="357">
        <f t="shared" ref="AM371:AM434" si="27">AK371</f>
        <v>10</v>
      </c>
      <c r="AN371" s="382">
        <f t="shared" ref="AN371:AN381" si="28">5-AH371*0.8/10</f>
        <v>5</v>
      </c>
      <c r="AO371" s="357">
        <f t="shared" ref="AO371:AO434" si="29">AI371</f>
        <v>15</v>
      </c>
      <c r="BH371" s="369"/>
      <c r="BI371" s="369"/>
      <c r="BJ371" s="369"/>
      <c r="BK371" s="369"/>
    </row>
    <row r="372" spans="1:63" ht="20.100000000000001" customHeight="1" x14ac:dyDescent="0.25">
      <c r="A372" s="8"/>
      <c r="B372" s="8"/>
      <c r="C372" s="8"/>
      <c r="D372" s="8"/>
      <c r="E372" s="8"/>
      <c r="F372" s="8"/>
      <c r="G372" s="8"/>
      <c r="H372" s="8"/>
      <c r="I372" s="8"/>
      <c r="J372" s="8"/>
      <c r="K372" s="8"/>
      <c r="L372" s="8"/>
      <c r="M372" s="8"/>
      <c r="N372" s="8"/>
      <c r="O372" s="8"/>
      <c r="P372" s="8"/>
      <c r="Q372" s="8"/>
      <c r="R372" s="8"/>
      <c r="U372" s="356" t="s">
        <v>299</v>
      </c>
      <c r="V372" s="379">
        <f>MATCH(K371,AH371:AH451,0)</f>
        <v>26</v>
      </c>
      <c r="W372" s="380">
        <f t="shared" ref="W372:W435" si="30">AH372</f>
        <v>1</v>
      </c>
      <c r="X372" s="117">
        <f t="shared" ref="X372:Z403" si="31">AI372/100</f>
        <v>0.14749999999999999</v>
      </c>
      <c r="Y372" s="117">
        <f t="shared" si="31"/>
        <v>0.24600000000000002</v>
      </c>
      <c r="Z372" s="117">
        <f t="shared" si="31"/>
        <v>9.8400000000000001E-2</v>
      </c>
      <c r="AA372" s="118">
        <f t="shared" ref="AA372:AA435" si="32">AC372</f>
        <v>4.9200000000000001E-2</v>
      </c>
      <c r="AB372" s="118">
        <f t="shared" ref="AB372:AB435" si="33">Z372</f>
        <v>9.8400000000000001E-2</v>
      </c>
      <c r="AC372" s="117">
        <f t="shared" ref="AC372:AC435" si="34">AN372/100</f>
        <v>4.9200000000000001E-2</v>
      </c>
      <c r="AD372" s="118">
        <f t="shared" ref="AD372:AD435" si="35">X372</f>
        <v>0.14749999999999999</v>
      </c>
      <c r="AH372" s="379">
        <v>1</v>
      </c>
      <c r="AI372" s="382">
        <f t="shared" si="23"/>
        <v>14.75</v>
      </c>
      <c r="AJ372" s="382">
        <f t="shared" si="24"/>
        <v>24.6</v>
      </c>
      <c r="AK372" s="382">
        <f t="shared" si="25"/>
        <v>9.84</v>
      </c>
      <c r="AL372" s="357">
        <f t="shared" si="26"/>
        <v>4.92</v>
      </c>
      <c r="AM372" s="357">
        <f t="shared" si="27"/>
        <v>9.84</v>
      </c>
      <c r="AN372" s="382">
        <f t="shared" si="28"/>
        <v>4.92</v>
      </c>
      <c r="AO372" s="357">
        <f t="shared" si="29"/>
        <v>14.75</v>
      </c>
      <c r="BH372" s="369"/>
      <c r="BI372" s="369"/>
      <c r="BJ372" s="369"/>
      <c r="BK372" s="369"/>
    </row>
    <row r="373" spans="1:63" ht="20.100000000000001" customHeight="1" x14ac:dyDescent="0.25">
      <c r="A373" s="147" t="s">
        <v>779</v>
      </c>
      <c r="B373" s="147"/>
      <c r="C373" s="147"/>
      <c r="D373" s="147"/>
      <c r="E373" s="147"/>
      <c r="F373" s="147"/>
      <c r="G373" s="147"/>
      <c r="H373" s="147"/>
      <c r="I373" s="147"/>
      <c r="J373" s="147"/>
      <c r="K373" s="147"/>
      <c r="L373" s="154">
        <f>O334</f>
        <v>148305.50388445123</v>
      </c>
      <c r="M373" s="154"/>
      <c r="N373" s="154"/>
      <c r="O373" s="154"/>
      <c r="P373" s="154"/>
      <c r="Q373" s="154"/>
      <c r="R373" s="154"/>
      <c r="U373" s="356" t="s">
        <v>297</v>
      </c>
      <c r="V373" s="383" cm="1">
        <f t="array" ref="V373">INDEX(AI371:AN451,V372,V371)</f>
        <v>2.6</v>
      </c>
      <c r="W373" s="380">
        <f t="shared" si="30"/>
        <v>2</v>
      </c>
      <c r="X373" s="117">
        <f t="shared" si="31"/>
        <v>0.14499999999999999</v>
      </c>
      <c r="Y373" s="117">
        <f t="shared" si="31"/>
        <v>0.24199999999999999</v>
      </c>
      <c r="Z373" s="117">
        <f t="shared" si="31"/>
        <v>9.6799999999999997E-2</v>
      </c>
      <c r="AA373" s="118">
        <f t="shared" si="32"/>
        <v>4.8399999999999999E-2</v>
      </c>
      <c r="AB373" s="118">
        <f t="shared" si="33"/>
        <v>9.6799999999999997E-2</v>
      </c>
      <c r="AC373" s="117">
        <f t="shared" si="34"/>
        <v>4.8399999999999999E-2</v>
      </c>
      <c r="AD373" s="118">
        <f t="shared" si="35"/>
        <v>0.14499999999999999</v>
      </c>
      <c r="AH373" s="379">
        <v>2</v>
      </c>
      <c r="AI373" s="382">
        <f t="shared" si="23"/>
        <v>14.5</v>
      </c>
      <c r="AJ373" s="382">
        <f t="shared" si="24"/>
        <v>24.2</v>
      </c>
      <c r="AK373" s="382">
        <f t="shared" si="25"/>
        <v>9.68</v>
      </c>
      <c r="AL373" s="357">
        <f t="shared" si="26"/>
        <v>4.84</v>
      </c>
      <c r="AM373" s="357">
        <f t="shared" si="27"/>
        <v>9.68</v>
      </c>
      <c r="AN373" s="382">
        <f t="shared" si="28"/>
        <v>4.84</v>
      </c>
      <c r="AO373" s="357">
        <f t="shared" si="29"/>
        <v>14.5</v>
      </c>
      <c r="BH373" s="369"/>
      <c r="BI373" s="369"/>
      <c r="BJ373" s="369"/>
      <c r="BK373" s="369"/>
    </row>
    <row r="374" spans="1:63" ht="20.100000000000001" customHeight="1" x14ac:dyDescent="0.25">
      <c r="A374" s="147" t="s">
        <v>780</v>
      </c>
      <c r="B374" s="147"/>
      <c r="C374" s="147"/>
      <c r="D374" s="147"/>
      <c r="E374" s="147"/>
      <c r="F374" s="147"/>
      <c r="G374" s="147"/>
      <c r="H374" s="147"/>
      <c r="I374" s="147"/>
      <c r="J374" s="147"/>
      <c r="K374" s="147"/>
      <c r="L374" s="154">
        <f>L367</f>
        <v>117210.48334930561</v>
      </c>
      <c r="M374" s="154"/>
      <c r="N374" s="154"/>
      <c r="O374" s="154"/>
      <c r="P374" s="154"/>
      <c r="Q374" s="154"/>
      <c r="R374" s="154"/>
      <c r="U374" s="356" t="s">
        <v>300</v>
      </c>
      <c r="V374" s="383">
        <f>V373/100</f>
        <v>2.6000000000000002E-2</v>
      </c>
      <c r="W374" s="380">
        <f t="shared" si="30"/>
        <v>3</v>
      </c>
      <c r="X374" s="117">
        <f t="shared" si="31"/>
        <v>0.14249999999999999</v>
      </c>
      <c r="Y374" s="117">
        <f t="shared" si="31"/>
        <v>0.23800000000000002</v>
      </c>
      <c r="Z374" s="117">
        <f t="shared" si="31"/>
        <v>9.5199999999999993E-2</v>
      </c>
      <c r="AA374" s="118">
        <f t="shared" si="32"/>
        <v>4.7599999999999996E-2</v>
      </c>
      <c r="AB374" s="118">
        <f t="shared" si="33"/>
        <v>9.5199999999999993E-2</v>
      </c>
      <c r="AC374" s="117">
        <f t="shared" si="34"/>
        <v>4.7599999999999996E-2</v>
      </c>
      <c r="AD374" s="118">
        <f t="shared" si="35"/>
        <v>0.14249999999999999</v>
      </c>
      <c r="AH374" s="379">
        <v>3</v>
      </c>
      <c r="AI374" s="382">
        <f t="shared" si="23"/>
        <v>14.25</v>
      </c>
      <c r="AJ374" s="382">
        <f t="shared" si="24"/>
        <v>23.8</v>
      </c>
      <c r="AK374" s="382">
        <f t="shared" si="25"/>
        <v>9.52</v>
      </c>
      <c r="AL374" s="357">
        <f t="shared" si="26"/>
        <v>4.76</v>
      </c>
      <c r="AM374" s="357">
        <f t="shared" si="27"/>
        <v>9.52</v>
      </c>
      <c r="AN374" s="382">
        <f t="shared" si="28"/>
        <v>4.76</v>
      </c>
      <c r="AO374" s="357">
        <f t="shared" si="29"/>
        <v>14.25</v>
      </c>
      <c r="BH374" s="369"/>
      <c r="BI374" s="369"/>
      <c r="BJ374" s="369"/>
      <c r="BK374" s="369"/>
    </row>
    <row r="375" spans="1:63" ht="20.100000000000001" customHeight="1" x14ac:dyDescent="0.25">
      <c r="A375" s="8"/>
      <c r="B375" s="8"/>
      <c r="C375" s="8"/>
      <c r="D375" s="8"/>
      <c r="E375" s="8"/>
      <c r="F375" s="8"/>
      <c r="G375" s="8"/>
      <c r="H375" s="8"/>
      <c r="I375" s="8"/>
      <c r="J375" s="8"/>
      <c r="K375" s="8"/>
      <c r="L375" s="8"/>
      <c r="M375" s="8"/>
      <c r="N375" s="8"/>
      <c r="O375" s="8"/>
      <c r="P375" s="8"/>
      <c r="Q375" s="8"/>
      <c r="R375" s="8"/>
      <c r="U375" s="357" t="s">
        <v>3</v>
      </c>
      <c r="V375" s="383">
        <f>1+V374</f>
        <v>1.026</v>
      </c>
      <c r="W375" s="380">
        <f t="shared" si="30"/>
        <v>4</v>
      </c>
      <c r="X375" s="117">
        <f t="shared" si="31"/>
        <v>0.14000000000000001</v>
      </c>
      <c r="Y375" s="117">
        <f t="shared" si="31"/>
        <v>0.23399999999999999</v>
      </c>
      <c r="Z375" s="117">
        <f t="shared" si="31"/>
        <v>9.3599999999999989E-2</v>
      </c>
      <c r="AA375" s="118">
        <f t="shared" si="32"/>
        <v>4.6799999999999994E-2</v>
      </c>
      <c r="AB375" s="118">
        <f t="shared" si="33"/>
        <v>9.3599999999999989E-2</v>
      </c>
      <c r="AC375" s="117">
        <f t="shared" si="34"/>
        <v>4.6799999999999994E-2</v>
      </c>
      <c r="AD375" s="118">
        <f t="shared" si="35"/>
        <v>0.14000000000000001</v>
      </c>
      <c r="AH375" s="379">
        <v>4</v>
      </c>
      <c r="AI375" s="382">
        <f t="shared" si="23"/>
        <v>14</v>
      </c>
      <c r="AJ375" s="382">
        <f t="shared" si="24"/>
        <v>23.4</v>
      </c>
      <c r="AK375" s="382">
        <f t="shared" si="25"/>
        <v>9.36</v>
      </c>
      <c r="AL375" s="357">
        <f t="shared" si="26"/>
        <v>4.68</v>
      </c>
      <c r="AM375" s="357">
        <f t="shared" si="27"/>
        <v>9.36</v>
      </c>
      <c r="AN375" s="382">
        <f t="shared" si="28"/>
        <v>4.68</v>
      </c>
      <c r="AO375" s="357">
        <f t="shared" si="29"/>
        <v>14</v>
      </c>
      <c r="BH375" s="369"/>
      <c r="BI375" s="369"/>
      <c r="BJ375" s="369"/>
      <c r="BK375" s="369"/>
    </row>
    <row r="376" spans="1:63" ht="20.100000000000001" customHeight="1" x14ac:dyDescent="0.25">
      <c r="A376" s="147" t="s">
        <v>781</v>
      </c>
      <c r="B376" s="147"/>
      <c r="C376" s="147"/>
      <c r="D376" s="147"/>
      <c r="E376" s="147"/>
      <c r="F376" s="147"/>
      <c r="G376" s="147"/>
      <c r="H376" s="147"/>
      <c r="I376" s="147"/>
      <c r="J376" s="147"/>
      <c r="K376" s="147"/>
      <c r="L376" s="154">
        <f>L373+L374</f>
        <v>265515.98723375681</v>
      </c>
      <c r="M376" s="154"/>
      <c r="N376" s="154"/>
      <c r="O376" s="154"/>
      <c r="P376" s="154"/>
      <c r="Q376" s="154"/>
      <c r="R376" s="154"/>
      <c r="U376" s="357"/>
      <c r="V376" s="357"/>
      <c r="W376" s="380">
        <f t="shared" si="30"/>
        <v>5</v>
      </c>
      <c r="X376" s="117">
        <f t="shared" si="31"/>
        <v>0.13750000000000001</v>
      </c>
      <c r="Y376" s="117">
        <f t="shared" si="31"/>
        <v>0.23</v>
      </c>
      <c r="Z376" s="117">
        <f t="shared" si="31"/>
        <v>9.1999999999999998E-2</v>
      </c>
      <c r="AA376" s="118">
        <f t="shared" si="32"/>
        <v>4.5999999999999999E-2</v>
      </c>
      <c r="AB376" s="118">
        <f t="shared" si="33"/>
        <v>9.1999999999999998E-2</v>
      </c>
      <c r="AC376" s="117">
        <f t="shared" si="34"/>
        <v>4.5999999999999999E-2</v>
      </c>
      <c r="AD376" s="118">
        <f t="shared" si="35"/>
        <v>0.13750000000000001</v>
      </c>
      <c r="AH376" s="379">
        <v>5</v>
      </c>
      <c r="AI376" s="382">
        <f t="shared" si="23"/>
        <v>13.75</v>
      </c>
      <c r="AJ376" s="382">
        <f t="shared" si="24"/>
        <v>23</v>
      </c>
      <c r="AK376" s="382">
        <f t="shared" si="25"/>
        <v>9.1999999999999993</v>
      </c>
      <c r="AL376" s="357">
        <f t="shared" si="26"/>
        <v>4.5999999999999996</v>
      </c>
      <c r="AM376" s="357">
        <f t="shared" si="27"/>
        <v>9.1999999999999993</v>
      </c>
      <c r="AN376" s="382">
        <f t="shared" si="28"/>
        <v>4.5999999999999996</v>
      </c>
      <c r="AO376" s="357">
        <f t="shared" si="29"/>
        <v>13.75</v>
      </c>
      <c r="BH376" s="369"/>
      <c r="BI376" s="369"/>
      <c r="BJ376" s="369"/>
      <c r="BK376" s="369"/>
    </row>
    <row r="377" spans="1:63" ht="20.100000000000001" customHeight="1" x14ac:dyDescent="0.25">
      <c r="A377" s="147" t="s">
        <v>296</v>
      </c>
      <c r="B377" s="147"/>
      <c r="C377" s="147"/>
      <c r="D377" s="147"/>
      <c r="E377" s="147"/>
      <c r="F377" s="147"/>
      <c r="G377" s="147"/>
      <c r="H377" s="147"/>
      <c r="I377" s="147"/>
      <c r="J377" s="147"/>
      <c r="K377" s="147"/>
      <c r="L377" s="198">
        <f>V375</f>
        <v>1.026</v>
      </c>
      <c r="M377" s="198"/>
      <c r="N377" s="198"/>
      <c r="O377" s="198"/>
      <c r="P377" s="198"/>
      <c r="Q377" s="198"/>
      <c r="R377" s="198"/>
      <c r="W377" s="380">
        <f t="shared" si="30"/>
        <v>6</v>
      </c>
      <c r="X377" s="117">
        <f t="shared" si="31"/>
        <v>0.13500000000000001</v>
      </c>
      <c r="Y377" s="117">
        <f t="shared" si="31"/>
        <v>0.22600000000000001</v>
      </c>
      <c r="Z377" s="117">
        <f t="shared" si="31"/>
        <v>9.0399999999999994E-2</v>
      </c>
      <c r="AA377" s="118">
        <f t="shared" si="32"/>
        <v>4.5199999999999997E-2</v>
      </c>
      <c r="AB377" s="118">
        <f t="shared" si="33"/>
        <v>9.0399999999999994E-2</v>
      </c>
      <c r="AC377" s="117">
        <f t="shared" si="34"/>
        <v>4.5199999999999997E-2</v>
      </c>
      <c r="AD377" s="118">
        <f t="shared" si="35"/>
        <v>0.13500000000000001</v>
      </c>
      <c r="AH377" s="379">
        <v>6</v>
      </c>
      <c r="AI377" s="382">
        <f t="shared" si="23"/>
        <v>13.5</v>
      </c>
      <c r="AJ377" s="382">
        <f t="shared" si="24"/>
        <v>22.6</v>
      </c>
      <c r="AK377" s="382">
        <f t="shared" si="25"/>
        <v>9.0399999999999991</v>
      </c>
      <c r="AL377" s="357">
        <f t="shared" si="26"/>
        <v>4.5199999999999996</v>
      </c>
      <c r="AM377" s="357">
        <f t="shared" si="27"/>
        <v>9.0399999999999991</v>
      </c>
      <c r="AN377" s="382">
        <f t="shared" si="28"/>
        <v>4.5199999999999996</v>
      </c>
      <c r="AO377" s="357">
        <f t="shared" si="29"/>
        <v>13.5</v>
      </c>
      <c r="BH377" s="369"/>
      <c r="BI377" s="369"/>
      <c r="BJ377" s="369"/>
      <c r="BK377" s="369"/>
    </row>
    <row r="378" spans="1:63" ht="20.100000000000001" customHeight="1" x14ac:dyDescent="0.25">
      <c r="A378" s="8"/>
      <c r="B378" s="8"/>
      <c r="C378" s="8"/>
      <c r="D378" s="8"/>
      <c r="E378" s="8"/>
      <c r="F378" s="8"/>
      <c r="G378" s="8"/>
      <c r="H378" s="8"/>
      <c r="I378" s="8"/>
      <c r="J378" s="8"/>
      <c r="K378" s="8"/>
      <c r="L378" s="8"/>
      <c r="M378" s="8"/>
      <c r="N378" s="8"/>
      <c r="O378" s="8"/>
      <c r="P378" s="8"/>
      <c r="Q378" s="8"/>
      <c r="R378" s="8"/>
      <c r="W378" s="380">
        <f t="shared" si="30"/>
        <v>7</v>
      </c>
      <c r="X378" s="117">
        <f t="shared" si="31"/>
        <v>0.13250000000000001</v>
      </c>
      <c r="Y378" s="117">
        <f t="shared" si="31"/>
        <v>0.222</v>
      </c>
      <c r="Z378" s="117">
        <f t="shared" si="31"/>
        <v>8.879999999999999E-2</v>
      </c>
      <c r="AA378" s="118">
        <f t="shared" si="32"/>
        <v>4.4399999999999995E-2</v>
      </c>
      <c r="AB378" s="118">
        <f t="shared" si="33"/>
        <v>8.879999999999999E-2</v>
      </c>
      <c r="AC378" s="117">
        <f t="shared" si="34"/>
        <v>4.4399999999999995E-2</v>
      </c>
      <c r="AD378" s="118">
        <f t="shared" si="35"/>
        <v>0.13250000000000001</v>
      </c>
      <c r="AH378" s="379">
        <v>7</v>
      </c>
      <c r="AI378" s="382">
        <f t="shared" si="23"/>
        <v>13.25</v>
      </c>
      <c r="AJ378" s="382">
        <f t="shared" si="24"/>
        <v>22.2</v>
      </c>
      <c r="AK378" s="382">
        <f t="shared" si="25"/>
        <v>8.879999999999999</v>
      </c>
      <c r="AL378" s="357">
        <f t="shared" si="26"/>
        <v>4.4399999999999995</v>
      </c>
      <c r="AM378" s="357">
        <f t="shared" si="27"/>
        <v>8.879999999999999</v>
      </c>
      <c r="AN378" s="382">
        <f t="shared" si="28"/>
        <v>4.4399999999999995</v>
      </c>
      <c r="AO378" s="357">
        <f t="shared" si="29"/>
        <v>13.25</v>
      </c>
      <c r="BH378" s="369"/>
      <c r="BI378" s="369"/>
      <c r="BJ378" s="369"/>
      <c r="BK378" s="369"/>
    </row>
    <row r="379" spans="1:63" ht="20.100000000000001" customHeight="1" x14ac:dyDescent="0.25">
      <c r="A379" s="147" t="s">
        <v>782</v>
      </c>
      <c r="B379" s="147"/>
      <c r="C379" s="147"/>
      <c r="D379" s="147"/>
      <c r="E379" s="147"/>
      <c r="F379" s="147"/>
      <c r="G379" s="147"/>
      <c r="H379" s="147"/>
      <c r="I379" s="147"/>
      <c r="J379" s="147"/>
      <c r="K379" s="147"/>
      <c r="L379" s="147"/>
      <c r="M379" s="147"/>
      <c r="N379" s="147"/>
      <c r="O379" s="176">
        <f>L376*L377</f>
        <v>272419.40290183452</v>
      </c>
      <c r="P379" s="176"/>
      <c r="Q379" s="176"/>
      <c r="R379" s="176"/>
      <c r="W379" s="380">
        <f t="shared" si="30"/>
        <v>8</v>
      </c>
      <c r="X379" s="117">
        <f t="shared" si="31"/>
        <v>0.13</v>
      </c>
      <c r="Y379" s="117">
        <f t="shared" si="31"/>
        <v>0.218</v>
      </c>
      <c r="Z379" s="117">
        <f t="shared" si="31"/>
        <v>8.72E-2</v>
      </c>
      <c r="AA379" s="118">
        <f t="shared" si="32"/>
        <v>4.36E-2</v>
      </c>
      <c r="AB379" s="118">
        <f t="shared" si="33"/>
        <v>8.72E-2</v>
      </c>
      <c r="AC379" s="117">
        <f t="shared" si="34"/>
        <v>4.36E-2</v>
      </c>
      <c r="AD379" s="118">
        <f t="shared" si="35"/>
        <v>0.13</v>
      </c>
      <c r="AH379" s="379">
        <v>8</v>
      </c>
      <c r="AI379" s="382">
        <f t="shared" si="23"/>
        <v>13</v>
      </c>
      <c r="AJ379" s="382">
        <f t="shared" si="24"/>
        <v>21.8</v>
      </c>
      <c r="AK379" s="382">
        <f t="shared" si="25"/>
        <v>8.7200000000000006</v>
      </c>
      <c r="AL379" s="357">
        <f t="shared" si="26"/>
        <v>4.3600000000000003</v>
      </c>
      <c r="AM379" s="357">
        <f t="shared" si="27"/>
        <v>8.7200000000000006</v>
      </c>
      <c r="AN379" s="382">
        <f t="shared" si="28"/>
        <v>4.3600000000000003</v>
      </c>
      <c r="AO379" s="357">
        <f t="shared" si="29"/>
        <v>13</v>
      </c>
      <c r="BH379" s="369"/>
      <c r="BI379" s="369"/>
      <c r="BJ379" s="369"/>
      <c r="BK379" s="369"/>
    </row>
    <row r="380" spans="1:63" ht="20.100000000000001" customHeight="1" x14ac:dyDescent="0.25">
      <c r="A380" s="8"/>
      <c r="B380" s="8"/>
      <c r="C380" s="8"/>
      <c r="D380" s="8"/>
      <c r="E380" s="8"/>
      <c r="F380" s="8"/>
      <c r="G380" s="8"/>
      <c r="H380" s="8"/>
      <c r="I380" s="8"/>
      <c r="J380" s="8"/>
      <c r="K380" s="8"/>
      <c r="L380" s="8"/>
      <c r="M380" s="8"/>
      <c r="N380" s="8"/>
      <c r="O380" s="8"/>
      <c r="P380" s="8"/>
      <c r="Q380" s="8"/>
      <c r="R380" s="8"/>
      <c r="W380" s="380">
        <f t="shared" si="30"/>
        <v>9</v>
      </c>
      <c r="X380" s="117">
        <f t="shared" si="31"/>
        <v>0.1275</v>
      </c>
      <c r="Y380" s="117">
        <f t="shared" si="31"/>
        <v>0.214</v>
      </c>
      <c r="Z380" s="117">
        <f t="shared" si="31"/>
        <v>8.5600000000000009E-2</v>
      </c>
      <c r="AA380" s="118">
        <f t="shared" si="32"/>
        <v>4.2800000000000005E-2</v>
      </c>
      <c r="AB380" s="118">
        <f t="shared" si="33"/>
        <v>8.5600000000000009E-2</v>
      </c>
      <c r="AC380" s="117">
        <f t="shared" si="34"/>
        <v>4.2800000000000005E-2</v>
      </c>
      <c r="AD380" s="118">
        <f t="shared" si="35"/>
        <v>0.1275</v>
      </c>
      <c r="AH380" s="379">
        <v>9</v>
      </c>
      <c r="AI380" s="382">
        <f t="shared" si="23"/>
        <v>12.75</v>
      </c>
      <c r="AJ380" s="382">
        <f t="shared" si="24"/>
        <v>21.4</v>
      </c>
      <c r="AK380" s="382">
        <f t="shared" si="25"/>
        <v>8.56</v>
      </c>
      <c r="AL380" s="357">
        <f t="shared" si="26"/>
        <v>4.28</v>
      </c>
      <c r="AM380" s="357">
        <f t="shared" si="27"/>
        <v>8.56</v>
      </c>
      <c r="AN380" s="382">
        <f t="shared" si="28"/>
        <v>4.28</v>
      </c>
      <c r="AO380" s="357">
        <f t="shared" si="29"/>
        <v>12.75</v>
      </c>
      <c r="BH380" s="369"/>
      <c r="BI380" s="369"/>
      <c r="BJ380" s="369"/>
      <c r="BK380" s="369"/>
    </row>
    <row r="381" spans="1:63" ht="20.100000000000001" customHeight="1" x14ac:dyDescent="0.25">
      <c r="A381" s="147" t="s">
        <v>783</v>
      </c>
      <c r="B381" s="147"/>
      <c r="C381" s="147"/>
      <c r="D381" s="147"/>
      <c r="E381" s="147"/>
      <c r="F381" s="147"/>
      <c r="G381" s="147"/>
      <c r="H381" s="147"/>
      <c r="I381" s="147"/>
      <c r="J381" s="147"/>
      <c r="K381" s="16"/>
      <c r="L381" s="16"/>
      <c r="M381" s="16"/>
      <c r="N381" s="16"/>
      <c r="O381" s="16"/>
      <c r="P381" s="16"/>
      <c r="Q381" s="16"/>
      <c r="R381" s="16"/>
      <c r="W381" s="380">
        <f t="shared" si="30"/>
        <v>10</v>
      </c>
      <c r="X381" s="117">
        <f t="shared" si="31"/>
        <v>0.125</v>
      </c>
      <c r="Y381" s="117">
        <f t="shared" si="31"/>
        <v>0.21</v>
      </c>
      <c r="Z381" s="117">
        <f t="shared" si="31"/>
        <v>8.4000000000000005E-2</v>
      </c>
      <c r="AA381" s="118">
        <f t="shared" si="32"/>
        <v>4.2000000000000003E-2</v>
      </c>
      <c r="AB381" s="118">
        <f t="shared" si="33"/>
        <v>8.4000000000000005E-2</v>
      </c>
      <c r="AC381" s="117">
        <f t="shared" si="34"/>
        <v>4.2000000000000003E-2</v>
      </c>
      <c r="AD381" s="118">
        <f t="shared" si="35"/>
        <v>0.125</v>
      </c>
      <c r="AH381" s="379">
        <v>10</v>
      </c>
      <c r="AI381" s="382">
        <f t="shared" si="23"/>
        <v>12.5</v>
      </c>
      <c r="AJ381" s="382">
        <f t="shared" si="24"/>
        <v>21</v>
      </c>
      <c r="AK381" s="382">
        <f t="shared" si="25"/>
        <v>8.4</v>
      </c>
      <c r="AL381" s="357">
        <f t="shared" si="26"/>
        <v>4.2</v>
      </c>
      <c r="AM381" s="357">
        <f t="shared" si="27"/>
        <v>8.4</v>
      </c>
      <c r="AN381" s="382">
        <f t="shared" si="28"/>
        <v>4.2</v>
      </c>
      <c r="AO381" s="357">
        <f t="shared" si="29"/>
        <v>12.5</v>
      </c>
      <c r="BH381" s="369"/>
      <c r="BI381" s="369"/>
      <c r="BJ381" s="369"/>
      <c r="BK381" s="369"/>
    </row>
    <row r="382" spans="1:63" ht="20.100000000000001" customHeight="1" x14ac:dyDescent="0.25">
      <c r="A382" s="8"/>
      <c r="B382" s="8"/>
      <c r="C382" s="8"/>
      <c r="D382" s="8"/>
      <c r="E382" s="8"/>
      <c r="F382" s="8"/>
      <c r="G382" s="8"/>
      <c r="H382" s="8"/>
      <c r="I382" s="8"/>
      <c r="J382" s="8"/>
      <c r="K382" s="8"/>
      <c r="L382" s="8"/>
      <c r="M382" s="8"/>
      <c r="N382" s="8"/>
      <c r="O382" s="8"/>
      <c r="P382" s="8"/>
      <c r="Q382" s="8"/>
      <c r="R382" s="8"/>
      <c r="W382" s="380">
        <f t="shared" si="30"/>
        <v>11</v>
      </c>
      <c r="X382" s="117">
        <f t="shared" si="31"/>
        <v>0.12029999999999999</v>
      </c>
      <c r="Y382" s="117">
        <f t="shared" si="31"/>
        <v>0.20199999999999999</v>
      </c>
      <c r="Z382" s="117">
        <f t="shared" si="31"/>
        <v>8.0799999999999997E-2</v>
      </c>
      <c r="AA382" s="118">
        <f t="shared" si="32"/>
        <v>4.0399999999999998E-2</v>
      </c>
      <c r="AB382" s="118">
        <f t="shared" si="33"/>
        <v>8.0799999999999997E-2</v>
      </c>
      <c r="AC382" s="117">
        <f t="shared" si="34"/>
        <v>4.0399999999999998E-2</v>
      </c>
      <c r="AD382" s="118">
        <f t="shared" si="35"/>
        <v>0.12029999999999999</v>
      </c>
      <c r="AH382" s="379">
        <v>11</v>
      </c>
      <c r="AI382" s="382">
        <f t="shared" ref="AI382:AI391" si="36">12.5-(AH382-10)*4.7/10</f>
        <v>12.03</v>
      </c>
      <c r="AJ382" s="382">
        <f t="shared" ref="AJ382:AJ391" si="37">21-((AH382-10)*(8/10))</f>
        <v>20.2</v>
      </c>
      <c r="AK382" s="382">
        <f t="shared" ref="AK382:AK391" si="38">8.4-(AH382-10)*3.2/10</f>
        <v>8.08</v>
      </c>
      <c r="AL382" s="357">
        <f t="shared" si="26"/>
        <v>4.04</v>
      </c>
      <c r="AM382" s="357">
        <f t="shared" si="27"/>
        <v>8.08</v>
      </c>
      <c r="AN382" s="382">
        <f t="shared" ref="AN382:AN391" si="39">4.2-(AH382-10)*1.6/10</f>
        <v>4.04</v>
      </c>
      <c r="AO382" s="357">
        <f t="shared" si="29"/>
        <v>12.03</v>
      </c>
      <c r="BH382" s="369"/>
      <c r="BI382" s="369"/>
      <c r="BJ382" s="369"/>
      <c r="BK382" s="369"/>
    </row>
    <row r="383" spans="1:63" ht="20.100000000000001" customHeight="1" x14ac:dyDescent="0.25">
      <c r="A383" s="8"/>
      <c r="B383" s="8"/>
      <c r="C383" s="8"/>
      <c r="D383" s="8"/>
      <c r="E383" s="8"/>
      <c r="F383" s="8"/>
      <c r="G383" s="8"/>
      <c r="H383" s="8"/>
      <c r="I383" s="8"/>
      <c r="J383" s="8"/>
      <c r="K383" s="8"/>
      <c r="L383" s="8"/>
      <c r="M383" s="8"/>
      <c r="N383" s="8"/>
      <c r="O383" s="8"/>
      <c r="P383" s="8"/>
      <c r="Q383" s="8"/>
      <c r="R383" s="8"/>
      <c r="W383" s="380">
        <f t="shared" si="30"/>
        <v>12</v>
      </c>
      <c r="X383" s="117">
        <f t="shared" si="31"/>
        <v>0.11560000000000001</v>
      </c>
      <c r="Y383" s="117">
        <f t="shared" si="31"/>
        <v>0.19399999999999998</v>
      </c>
      <c r="Z383" s="117">
        <f t="shared" si="31"/>
        <v>7.7600000000000002E-2</v>
      </c>
      <c r="AA383" s="118">
        <f t="shared" si="32"/>
        <v>3.8800000000000001E-2</v>
      </c>
      <c r="AB383" s="118">
        <f t="shared" si="33"/>
        <v>7.7600000000000002E-2</v>
      </c>
      <c r="AC383" s="117">
        <f t="shared" si="34"/>
        <v>3.8800000000000001E-2</v>
      </c>
      <c r="AD383" s="118">
        <f t="shared" si="35"/>
        <v>0.11560000000000001</v>
      </c>
      <c r="AH383" s="379">
        <v>12</v>
      </c>
      <c r="AI383" s="382">
        <f t="shared" si="36"/>
        <v>11.56</v>
      </c>
      <c r="AJ383" s="382">
        <f t="shared" si="37"/>
        <v>19.399999999999999</v>
      </c>
      <c r="AK383" s="382">
        <f t="shared" si="38"/>
        <v>7.7600000000000007</v>
      </c>
      <c r="AL383" s="357">
        <f t="shared" si="26"/>
        <v>3.8800000000000003</v>
      </c>
      <c r="AM383" s="357">
        <f t="shared" si="27"/>
        <v>7.7600000000000007</v>
      </c>
      <c r="AN383" s="382">
        <f t="shared" si="39"/>
        <v>3.8800000000000003</v>
      </c>
      <c r="AO383" s="357">
        <f t="shared" si="29"/>
        <v>11.56</v>
      </c>
      <c r="BH383" s="369"/>
      <c r="BI383" s="369"/>
      <c r="BJ383" s="369"/>
      <c r="BK383" s="369"/>
    </row>
    <row r="384" spans="1:63" ht="20.100000000000001" customHeight="1" x14ac:dyDescent="0.25">
      <c r="A384" s="8"/>
      <c r="B384" s="8"/>
      <c r="C384" s="8"/>
      <c r="D384" s="8"/>
      <c r="E384" s="8"/>
      <c r="F384" s="8"/>
      <c r="G384" s="8"/>
      <c r="H384" s="8"/>
      <c r="I384" s="8"/>
      <c r="J384" s="8"/>
      <c r="K384" s="8"/>
      <c r="L384" s="8"/>
      <c r="M384" s="8"/>
      <c r="N384" s="8"/>
      <c r="O384" s="8"/>
      <c r="P384" s="8"/>
      <c r="Q384" s="8"/>
      <c r="R384" s="8"/>
      <c r="W384" s="380">
        <f t="shared" si="30"/>
        <v>13</v>
      </c>
      <c r="X384" s="117">
        <f t="shared" si="31"/>
        <v>0.1109</v>
      </c>
      <c r="Y384" s="117">
        <f t="shared" si="31"/>
        <v>0.18600000000000003</v>
      </c>
      <c r="Z384" s="117">
        <f t="shared" si="31"/>
        <v>7.4400000000000008E-2</v>
      </c>
      <c r="AA384" s="118">
        <f t="shared" si="32"/>
        <v>3.7200000000000004E-2</v>
      </c>
      <c r="AB384" s="118">
        <f t="shared" si="33"/>
        <v>7.4400000000000008E-2</v>
      </c>
      <c r="AC384" s="117">
        <f t="shared" si="34"/>
        <v>3.7200000000000004E-2</v>
      </c>
      <c r="AD384" s="118">
        <f t="shared" si="35"/>
        <v>0.1109</v>
      </c>
      <c r="AH384" s="379">
        <v>13</v>
      </c>
      <c r="AI384" s="382">
        <f t="shared" si="36"/>
        <v>11.09</v>
      </c>
      <c r="AJ384" s="382">
        <f t="shared" si="37"/>
        <v>18.600000000000001</v>
      </c>
      <c r="AK384" s="382">
        <f t="shared" si="38"/>
        <v>7.44</v>
      </c>
      <c r="AL384" s="357">
        <f t="shared" si="26"/>
        <v>3.72</v>
      </c>
      <c r="AM384" s="357">
        <f t="shared" si="27"/>
        <v>7.44</v>
      </c>
      <c r="AN384" s="382">
        <f t="shared" si="39"/>
        <v>3.72</v>
      </c>
      <c r="AO384" s="357">
        <f t="shared" si="29"/>
        <v>11.09</v>
      </c>
      <c r="BH384" s="369"/>
      <c r="BI384" s="369"/>
      <c r="BJ384" s="369"/>
      <c r="BK384" s="369"/>
    </row>
    <row r="385" spans="1:63" ht="20.100000000000001" customHeight="1" x14ac:dyDescent="0.25">
      <c r="A385" s="8"/>
      <c r="B385" s="8"/>
      <c r="C385" s="8"/>
      <c r="D385" s="8"/>
      <c r="E385" s="8"/>
      <c r="F385" s="8"/>
      <c r="G385" s="8"/>
      <c r="H385" s="8"/>
      <c r="I385" s="8"/>
      <c r="J385" s="8"/>
      <c r="K385" s="8"/>
      <c r="L385" s="8"/>
      <c r="M385" s="8"/>
      <c r="N385" s="8"/>
      <c r="O385" s="8"/>
      <c r="P385" s="8"/>
      <c r="Q385" s="8"/>
      <c r="R385" s="8"/>
      <c r="W385" s="380">
        <f t="shared" si="30"/>
        <v>14</v>
      </c>
      <c r="X385" s="117">
        <f t="shared" si="31"/>
        <v>0.10619999999999999</v>
      </c>
      <c r="Y385" s="117">
        <f t="shared" si="31"/>
        <v>0.17800000000000002</v>
      </c>
      <c r="Z385" s="117">
        <f t="shared" si="31"/>
        <v>7.1199999999999999E-2</v>
      </c>
      <c r="AA385" s="118">
        <f t="shared" si="32"/>
        <v>3.56E-2</v>
      </c>
      <c r="AB385" s="118">
        <f t="shared" si="33"/>
        <v>7.1199999999999999E-2</v>
      </c>
      <c r="AC385" s="117">
        <f t="shared" si="34"/>
        <v>3.56E-2</v>
      </c>
      <c r="AD385" s="118">
        <f t="shared" si="35"/>
        <v>0.10619999999999999</v>
      </c>
      <c r="AH385" s="379">
        <v>14</v>
      </c>
      <c r="AI385" s="382">
        <f t="shared" si="36"/>
        <v>10.62</v>
      </c>
      <c r="AJ385" s="382">
        <f t="shared" si="37"/>
        <v>17.8</v>
      </c>
      <c r="AK385" s="382">
        <f t="shared" si="38"/>
        <v>7.12</v>
      </c>
      <c r="AL385" s="357">
        <f t="shared" si="26"/>
        <v>3.56</v>
      </c>
      <c r="AM385" s="357">
        <f t="shared" si="27"/>
        <v>7.12</v>
      </c>
      <c r="AN385" s="382">
        <f t="shared" si="39"/>
        <v>3.56</v>
      </c>
      <c r="AO385" s="357">
        <f t="shared" si="29"/>
        <v>10.62</v>
      </c>
      <c r="BH385" s="369"/>
      <c r="BI385" s="369"/>
      <c r="BJ385" s="369"/>
      <c r="BK385" s="369"/>
    </row>
    <row r="386" spans="1:63" ht="20.100000000000001" customHeight="1" x14ac:dyDescent="0.25">
      <c r="A386" s="8"/>
      <c r="B386" s="8"/>
      <c r="C386" s="8"/>
      <c r="D386" s="8"/>
      <c r="E386" s="8"/>
      <c r="F386" s="8"/>
      <c r="G386" s="8"/>
      <c r="H386" s="8"/>
      <c r="I386" s="8"/>
      <c r="J386" s="8"/>
      <c r="K386" s="8"/>
      <c r="L386" s="8"/>
      <c r="M386" s="8"/>
      <c r="N386" s="8"/>
      <c r="O386" s="8"/>
      <c r="P386" s="8"/>
      <c r="Q386" s="8"/>
      <c r="R386" s="8"/>
      <c r="W386" s="380">
        <f t="shared" si="30"/>
        <v>15</v>
      </c>
      <c r="X386" s="117">
        <f t="shared" si="31"/>
        <v>0.10150000000000001</v>
      </c>
      <c r="Y386" s="117">
        <f t="shared" si="31"/>
        <v>0.17</v>
      </c>
      <c r="Z386" s="117">
        <f t="shared" si="31"/>
        <v>6.8000000000000005E-2</v>
      </c>
      <c r="AA386" s="118">
        <f t="shared" si="32"/>
        <v>3.4000000000000002E-2</v>
      </c>
      <c r="AB386" s="118">
        <f t="shared" si="33"/>
        <v>6.8000000000000005E-2</v>
      </c>
      <c r="AC386" s="117">
        <f t="shared" si="34"/>
        <v>3.4000000000000002E-2</v>
      </c>
      <c r="AD386" s="118">
        <f t="shared" si="35"/>
        <v>0.10150000000000001</v>
      </c>
      <c r="AH386" s="379">
        <v>15</v>
      </c>
      <c r="AI386" s="382">
        <f t="shared" si="36"/>
        <v>10.15</v>
      </c>
      <c r="AJ386" s="382">
        <f t="shared" si="37"/>
        <v>17</v>
      </c>
      <c r="AK386" s="382">
        <f t="shared" si="38"/>
        <v>6.8000000000000007</v>
      </c>
      <c r="AL386" s="357">
        <f t="shared" si="26"/>
        <v>3.4000000000000004</v>
      </c>
      <c r="AM386" s="357">
        <f t="shared" si="27"/>
        <v>6.8000000000000007</v>
      </c>
      <c r="AN386" s="382">
        <f t="shared" si="39"/>
        <v>3.4000000000000004</v>
      </c>
      <c r="AO386" s="357">
        <f t="shared" si="29"/>
        <v>10.15</v>
      </c>
      <c r="BH386" s="369"/>
      <c r="BI386" s="369"/>
      <c r="BJ386" s="369"/>
      <c r="BK386" s="369"/>
    </row>
    <row r="387" spans="1:63" ht="20.100000000000001" customHeight="1" x14ac:dyDescent="0.25">
      <c r="A387" s="8"/>
      <c r="B387" s="8"/>
      <c r="C387" s="8"/>
      <c r="D387" s="8"/>
      <c r="E387" s="8"/>
      <c r="F387" s="8"/>
      <c r="G387" s="8"/>
      <c r="H387" s="8"/>
      <c r="I387" s="8"/>
      <c r="J387" s="8"/>
      <c r="K387" s="8"/>
      <c r="L387" s="8"/>
      <c r="M387" s="8"/>
      <c r="N387" s="8"/>
      <c r="O387" s="8"/>
      <c r="P387" s="8"/>
      <c r="Q387" s="8"/>
      <c r="R387" s="8"/>
      <c r="W387" s="380">
        <f t="shared" si="30"/>
        <v>16</v>
      </c>
      <c r="X387" s="117">
        <f t="shared" si="31"/>
        <v>9.6799999999999997E-2</v>
      </c>
      <c r="Y387" s="117">
        <f t="shared" si="31"/>
        <v>0.16200000000000001</v>
      </c>
      <c r="Z387" s="117">
        <f t="shared" si="31"/>
        <v>6.480000000000001E-2</v>
      </c>
      <c r="AA387" s="118">
        <f t="shared" si="32"/>
        <v>3.2400000000000005E-2</v>
      </c>
      <c r="AB387" s="118">
        <f t="shared" si="33"/>
        <v>6.480000000000001E-2</v>
      </c>
      <c r="AC387" s="117">
        <f t="shared" si="34"/>
        <v>3.2400000000000005E-2</v>
      </c>
      <c r="AD387" s="118">
        <f t="shared" si="35"/>
        <v>9.6799999999999997E-2</v>
      </c>
      <c r="AH387" s="379">
        <v>16</v>
      </c>
      <c r="AI387" s="382">
        <f t="shared" si="36"/>
        <v>9.68</v>
      </c>
      <c r="AJ387" s="382">
        <f t="shared" si="37"/>
        <v>16.2</v>
      </c>
      <c r="AK387" s="382">
        <f t="shared" si="38"/>
        <v>6.48</v>
      </c>
      <c r="AL387" s="357">
        <f t="shared" si="26"/>
        <v>3.24</v>
      </c>
      <c r="AM387" s="357">
        <f t="shared" si="27"/>
        <v>6.48</v>
      </c>
      <c r="AN387" s="382">
        <f t="shared" si="39"/>
        <v>3.24</v>
      </c>
      <c r="AO387" s="357">
        <f t="shared" si="29"/>
        <v>9.68</v>
      </c>
      <c r="BH387" s="369"/>
      <c r="BI387" s="369"/>
      <c r="BJ387" s="369"/>
      <c r="BK387" s="369"/>
    </row>
    <row r="388" spans="1:63" ht="20.100000000000001" customHeight="1" x14ac:dyDescent="0.25">
      <c r="A388" s="141"/>
      <c r="B388" s="141"/>
      <c r="C388" s="141"/>
      <c r="D388" s="141"/>
      <c r="E388" s="141"/>
      <c r="F388" s="141"/>
      <c r="G388" s="141"/>
      <c r="H388" s="141"/>
      <c r="I388" s="141"/>
      <c r="J388" s="141"/>
      <c r="K388" s="8"/>
      <c r="L388" s="8"/>
      <c r="M388" s="8"/>
      <c r="N388" s="8"/>
      <c r="O388" s="8"/>
      <c r="P388" s="8"/>
      <c r="Q388" s="8"/>
      <c r="R388" s="8"/>
      <c r="W388" s="380">
        <f t="shared" si="30"/>
        <v>17</v>
      </c>
      <c r="X388" s="117">
        <f t="shared" si="31"/>
        <v>9.2100000000000015E-2</v>
      </c>
      <c r="Y388" s="117">
        <f t="shared" si="31"/>
        <v>0.154</v>
      </c>
      <c r="Z388" s="117">
        <f t="shared" si="31"/>
        <v>6.1600000000000002E-2</v>
      </c>
      <c r="AA388" s="118">
        <f t="shared" si="32"/>
        <v>3.0800000000000001E-2</v>
      </c>
      <c r="AB388" s="118">
        <f t="shared" si="33"/>
        <v>6.1600000000000002E-2</v>
      </c>
      <c r="AC388" s="117">
        <f t="shared" si="34"/>
        <v>3.0800000000000001E-2</v>
      </c>
      <c r="AD388" s="118">
        <f t="shared" si="35"/>
        <v>9.2100000000000015E-2</v>
      </c>
      <c r="AH388" s="379">
        <v>17</v>
      </c>
      <c r="AI388" s="382">
        <f t="shared" si="36"/>
        <v>9.2100000000000009</v>
      </c>
      <c r="AJ388" s="382">
        <f t="shared" si="37"/>
        <v>15.399999999999999</v>
      </c>
      <c r="AK388" s="382">
        <f t="shared" si="38"/>
        <v>6.16</v>
      </c>
      <c r="AL388" s="357">
        <f t="shared" si="26"/>
        <v>3.08</v>
      </c>
      <c r="AM388" s="357">
        <f t="shared" si="27"/>
        <v>6.16</v>
      </c>
      <c r="AN388" s="382">
        <f t="shared" si="39"/>
        <v>3.08</v>
      </c>
      <c r="AO388" s="357">
        <f t="shared" si="29"/>
        <v>9.2100000000000009</v>
      </c>
      <c r="BH388" s="369"/>
      <c r="BI388" s="369"/>
      <c r="BJ388" s="369"/>
      <c r="BK388" s="369"/>
    </row>
    <row r="389" spans="1:63" ht="20.100000000000001" customHeight="1" x14ac:dyDescent="0.25">
      <c r="A389" s="8"/>
      <c r="B389" s="8"/>
      <c r="C389" s="8"/>
      <c r="D389" s="8"/>
      <c r="E389" s="8"/>
      <c r="F389" s="8"/>
      <c r="G389" s="8"/>
      <c r="H389" s="8"/>
      <c r="I389" s="8"/>
      <c r="J389" s="8"/>
      <c r="K389" s="8"/>
      <c r="L389" s="8"/>
      <c r="M389" s="8"/>
      <c r="N389" s="8"/>
      <c r="O389" s="8"/>
      <c r="P389" s="8"/>
      <c r="Q389" s="8"/>
      <c r="R389" s="8"/>
      <c r="W389" s="380">
        <f t="shared" si="30"/>
        <v>18</v>
      </c>
      <c r="X389" s="117">
        <f t="shared" si="31"/>
        <v>8.7400000000000005E-2</v>
      </c>
      <c r="Y389" s="117">
        <f t="shared" si="31"/>
        <v>0.14599999999999999</v>
      </c>
      <c r="Z389" s="117">
        <f t="shared" si="31"/>
        <v>5.8400000000000001E-2</v>
      </c>
      <c r="AA389" s="118">
        <f t="shared" si="32"/>
        <v>2.92E-2</v>
      </c>
      <c r="AB389" s="118">
        <f t="shared" si="33"/>
        <v>5.8400000000000001E-2</v>
      </c>
      <c r="AC389" s="117">
        <f t="shared" si="34"/>
        <v>2.92E-2</v>
      </c>
      <c r="AD389" s="118">
        <f t="shared" si="35"/>
        <v>8.7400000000000005E-2</v>
      </c>
      <c r="AH389" s="379">
        <v>18</v>
      </c>
      <c r="AI389" s="382">
        <f t="shared" si="36"/>
        <v>8.74</v>
      </c>
      <c r="AJ389" s="382">
        <f t="shared" si="37"/>
        <v>14.6</v>
      </c>
      <c r="AK389" s="382">
        <f t="shared" si="38"/>
        <v>5.84</v>
      </c>
      <c r="AL389" s="357">
        <f t="shared" si="26"/>
        <v>2.92</v>
      </c>
      <c r="AM389" s="357">
        <f t="shared" si="27"/>
        <v>5.84</v>
      </c>
      <c r="AN389" s="382">
        <f t="shared" si="39"/>
        <v>2.92</v>
      </c>
      <c r="AO389" s="357">
        <f t="shared" si="29"/>
        <v>8.74</v>
      </c>
      <c r="BH389" s="369"/>
      <c r="BI389" s="369"/>
      <c r="BJ389" s="369"/>
      <c r="BK389" s="369"/>
    </row>
    <row r="390" spans="1:63" ht="20.100000000000001" customHeight="1" x14ac:dyDescent="0.25">
      <c r="A390" s="8"/>
      <c r="B390" s="8"/>
      <c r="C390" s="8"/>
      <c r="D390" s="8"/>
      <c r="E390" s="8"/>
      <c r="F390" s="8"/>
      <c r="G390" s="8"/>
      <c r="H390" s="8"/>
      <c r="I390" s="8"/>
      <c r="J390" s="8"/>
      <c r="K390" s="8"/>
      <c r="L390" s="8"/>
      <c r="M390" s="8"/>
      <c r="N390" s="8"/>
      <c r="O390" s="8"/>
      <c r="P390" s="8"/>
      <c r="Q390" s="8"/>
      <c r="R390" s="8"/>
      <c r="W390" s="380">
        <f t="shared" si="30"/>
        <v>19</v>
      </c>
      <c r="X390" s="117">
        <f t="shared" si="31"/>
        <v>8.2699999999999996E-2</v>
      </c>
      <c r="Y390" s="117">
        <f t="shared" si="31"/>
        <v>0.13800000000000001</v>
      </c>
      <c r="Z390" s="117">
        <f t="shared" si="31"/>
        <v>5.5200000000000006E-2</v>
      </c>
      <c r="AA390" s="118">
        <f t="shared" si="32"/>
        <v>2.7600000000000003E-2</v>
      </c>
      <c r="AB390" s="118">
        <f t="shared" si="33"/>
        <v>5.5200000000000006E-2</v>
      </c>
      <c r="AC390" s="117">
        <f t="shared" si="34"/>
        <v>2.7600000000000003E-2</v>
      </c>
      <c r="AD390" s="118">
        <f t="shared" si="35"/>
        <v>8.2699999999999996E-2</v>
      </c>
      <c r="AH390" s="379">
        <v>19</v>
      </c>
      <c r="AI390" s="382">
        <f t="shared" si="36"/>
        <v>8.27</v>
      </c>
      <c r="AJ390" s="382">
        <f t="shared" si="37"/>
        <v>13.8</v>
      </c>
      <c r="AK390" s="382">
        <f t="shared" si="38"/>
        <v>5.5200000000000005</v>
      </c>
      <c r="AL390" s="357">
        <f t="shared" si="26"/>
        <v>2.7600000000000002</v>
      </c>
      <c r="AM390" s="357">
        <f t="shared" si="27"/>
        <v>5.5200000000000005</v>
      </c>
      <c r="AN390" s="382">
        <f t="shared" si="39"/>
        <v>2.7600000000000002</v>
      </c>
      <c r="AO390" s="357">
        <f t="shared" si="29"/>
        <v>8.27</v>
      </c>
      <c r="BH390" s="369"/>
      <c r="BI390" s="369"/>
      <c r="BJ390" s="369"/>
      <c r="BK390" s="369"/>
    </row>
    <row r="391" spans="1:63" ht="20.100000000000001" customHeight="1" x14ac:dyDescent="0.25">
      <c r="A391" s="8"/>
      <c r="B391" s="8"/>
      <c r="C391" s="8"/>
      <c r="D391" s="8"/>
      <c r="E391" s="8"/>
      <c r="F391" s="8"/>
      <c r="G391" s="8"/>
      <c r="H391" s="8"/>
      <c r="I391" s="8"/>
      <c r="J391" s="8"/>
      <c r="K391" s="8"/>
      <c r="L391" s="8"/>
      <c r="M391" s="8"/>
      <c r="N391" s="8"/>
      <c r="O391" s="8"/>
      <c r="P391" s="8"/>
      <c r="Q391" s="8"/>
      <c r="R391" s="8"/>
      <c r="T391" s="385" t="str">
        <f>IF(P400&gt;0.01,"Reduzir o número de casas decimais","")</f>
        <v/>
      </c>
      <c r="U391" s="385"/>
      <c r="W391" s="380">
        <f t="shared" si="30"/>
        <v>20</v>
      </c>
      <c r="X391" s="117">
        <f t="shared" si="31"/>
        <v>7.8E-2</v>
      </c>
      <c r="Y391" s="117">
        <f t="shared" si="31"/>
        <v>0.13</v>
      </c>
      <c r="Z391" s="117">
        <f t="shared" si="31"/>
        <v>5.2000000000000005E-2</v>
      </c>
      <c r="AA391" s="118">
        <f t="shared" si="32"/>
        <v>2.6000000000000002E-2</v>
      </c>
      <c r="AB391" s="118">
        <f t="shared" si="33"/>
        <v>5.2000000000000005E-2</v>
      </c>
      <c r="AC391" s="117">
        <f t="shared" si="34"/>
        <v>2.6000000000000002E-2</v>
      </c>
      <c r="AD391" s="118">
        <f t="shared" si="35"/>
        <v>7.8E-2</v>
      </c>
      <c r="AH391" s="379">
        <v>20</v>
      </c>
      <c r="AI391" s="382">
        <f t="shared" si="36"/>
        <v>7.8</v>
      </c>
      <c r="AJ391" s="382">
        <f t="shared" si="37"/>
        <v>13</v>
      </c>
      <c r="AK391" s="382">
        <f t="shared" si="38"/>
        <v>5.2</v>
      </c>
      <c r="AL391" s="357">
        <f t="shared" si="26"/>
        <v>2.6</v>
      </c>
      <c r="AM391" s="357">
        <f t="shared" si="27"/>
        <v>5.2</v>
      </c>
      <c r="AN391" s="382">
        <f t="shared" si="39"/>
        <v>2.6</v>
      </c>
      <c r="AO391" s="357">
        <f t="shared" si="29"/>
        <v>7.8</v>
      </c>
      <c r="BH391" s="369"/>
      <c r="BI391" s="369"/>
      <c r="BJ391" s="369"/>
      <c r="BK391" s="369"/>
    </row>
    <row r="392" spans="1:63" ht="20.100000000000001" customHeight="1" x14ac:dyDescent="0.25">
      <c r="A392" s="153" t="s">
        <v>55</v>
      </c>
      <c r="B392" s="153"/>
      <c r="C392" s="153"/>
      <c r="D392" s="153"/>
      <c r="E392" s="153"/>
      <c r="F392" s="153"/>
      <c r="G392" s="153"/>
      <c r="H392" s="153"/>
      <c r="I392" s="153"/>
      <c r="J392" s="153"/>
      <c r="K392" s="153"/>
      <c r="L392" s="153"/>
      <c r="M392" s="153"/>
      <c r="N392" s="153"/>
      <c r="O392" s="153"/>
      <c r="P392" s="153"/>
      <c r="Q392" s="153"/>
      <c r="R392" s="153"/>
      <c r="W392" s="380">
        <f t="shared" si="30"/>
        <v>21</v>
      </c>
      <c r="X392" s="117">
        <f t="shared" si="31"/>
        <v>7.0199999999999999E-2</v>
      </c>
      <c r="Y392" s="117">
        <f t="shared" si="31"/>
        <v>0.11699999999999999</v>
      </c>
      <c r="Z392" s="117">
        <f t="shared" si="31"/>
        <v>4.6799999999999994E-2</v>
      </c>
      <c r="AA392" s="118">
        <f t="shared" si="32"/>
        <v>2.3399999999999997E-2</v>
      </c>
      <c r="AB392" s="118">
        <f t="shared" si="33"/>
        <v>4.6799999999999994E-2</v>
      </c>
      <c r="AC392" s="117">
        <f t="shared" si="34"/>
        <v>2.3399999999999997E-2</v>
      </c>
      <c r="AD392" s="118">
        <f t="shared" si="35"/>
        <v>7.0199999999999999E-2</v>
      </c>
      <c r="AH392" s="379">
        <v>21</v>
      </c>
      <c r="AI392" s="382">
        <f t="shared" ref="AI392:AI401" si="40">7.8-(AH392-20)*7.8/10</f>
        <v>7.02</v>
      </c>
      <c r="AJ392" s="382">
        <f t="shared" ref="AJ392:AJ401" si="41">13-((AH392-20)*(13/10))</f>
        <v>11.7</v>
      </c>
      <c r="AK392" s="382">
        <f t="shared" ref="AK392:AK401" si="42">5.2-(AH392-20)*5.2/10</f>
        <v>4.68</v>
      </c>
      <c r="AL392" s="357">
        <f t="shared" si="26"/>
        <v>2.34</v>
      </c>
      <c r="AM392" s="357">
        <f t="shared" si="27"/>
        <v>4.68</v>
      </c>
      <c r="AN392" s="382">
        <f t="shared" ref="AN392:AN401" si="43">2.6-(AH392-20)*2.6/10</f>
        <v>2.34</v>
      </c>
      <c r="AO392" s="357">
        <f t="shared" si="29"/>
        <v>7.02</v>
      </c>
      <c r="BH392" s="369"/>
      <c r="BI392" s="369"/>
      <c r="BJ392" s="369"/>
      <c r="BK392" s="369"/>
    </row>
    <row r="393" spans="1:63" ht="20.100000000000001" customHeight="1" x14ac:dyDescent="0.25">
      <c r="A393" s="8"/>
      <c r="B393" s="8"/>
      <c r="C393" s="8"/>
      <c r="D393" s="8"/>
      <c r="E393" s="8"/>
      <c r="F393" s="8"/>
      <c r="G393" s="8"/>
      <c r="H393" s="8"/>
      <c r="I393" s="8"/>
      <c r="J393" s="8"/>
      <c r="K393" s="8"/>
      <c r="L393" s="8"/>
      <c r="M393" s="8"/>
      <c r="N393" s="8"/>
      <c r="O393" s="8"/>
      <c r="P393" s="8"/>
      <c r="Q393" s="8"/>
      <c r="R393" s="8"/>
      <c r="W393" s="380">
        <f t="shared" si="30"/>
        <v>22</v>
      </c>
      <c r="X393" s="117">
        <f t="shared" si="31"/>
        <v>6.2400000000000004E-2</v>
      </c>
      <c r="Y393" s="117">
        <f t="shared" si="31"/>
        <v>0.10400000000000001</v>
      </c>
      <c r="Z393" s="117">
        <f t="shared" si="31"/>
        <v>4.1599999999999998E-2</v>
      </c>
      <c r="AA393" s="118">
        <f t="shared" si="32"/>
        <v>2.0799999999999999E-2</v>
      </c>
      <c r="AB393" s="118">
        <f t="shared" si="33"/>
        <v>4.1599999999999998E-2</v>
      </c>
      <c r="AC393" s="117">
        <f t="shared" si="34"/>
        <v>2.0799999999999999E-2</v>
      </c>
      <c r="AD393" s="118">
        <f t="shared" si="35"/>
        <v>6.2400000000000004E-2</v>
      </c>
      <c r="AH393" s="379">
        <v>22</v>
      </c>
      <c r="AI393" s="382">
        <f t="shared" si="40"/>
        <v>6.24</v>
      </c>
      <c r="AJ393" s="382">
        <f t="shared" si="41"/>
        <v>10.4</v>
      </c>
      <c r="AK393" s="382">
        <f t="shared" si="42"/>
        <v>4.16</v>
      </c>
      <c r="AL393" s="357">
        <f t="shared" si="26"/>
        <v>2.08</v>
      </c>
      <c r="AM393" s="357">
        <f t="shared" si="27"/>
        <v>4.16</v>
      </c>
      <c r="AN393" s="382">
        <f t="shared" si="43"/>
        <v>2.08</v>
      </c>
      <c r="AO393" s="357">
        <f t="shared" si="29"/>
        <v>6.24</v>
      </c>
      <c r="BH393" s="369"/>
      <c r="BI393" s="369"/>
      <c r="BJ393" s="369"/>
      <c r="BK393" s="369"/>
    </row>
    <row r="394" spans="1:63" ht="20.100000000000001" customHeight="1" x14ac:dyDescent="0.25">
      <c r="A394" s="8"/>
      <c r="B394" s="8"/>
      <c r="C394" s="8"/>
      <c r="D394" s="8"/>
      <c r="E394" s="8"/>
      <c r="F394" s="8"/>
      <c r="G394" s="8"/>
      <c r="H394" s="8"/>
      <c r="I394" s="8"/>
      <c r="J394" s="8"/>
      <c r="K394" s="153" t="s">
        <v>56</v>
      </c>
      <c r="L394" s="153"/>
      <c r="M394" s="153"/>
      <c r="N394" s="153"/>
      <c r="O394" s="148">
        <v>1</v>
      </c>
      <c r="P394" s="148"/>
      <c r="Q394" s="148"/>
      <c r="R394" s="148"/>
      <c r="W394" s="380">
        <f t="shared" si="30"/>
        <v>23</v>
      </c>
      <c r="X394" s="117">
        <f t="shared" si="31"/>
        <v>5.4600000000000003E-2</v>
      </c>
      <c r="Y394" s="117">
        <f t="shared" si="31"/>
        <v>9.0999999999999998E-2</v>
      </c>
      <c r="Z394" s="117">
        <f t="shared" si="31"/>
        <v>3.6400000000000002E-2</v>
      </c>
      <c r="AA394" s="118">
        <f t="shared" si="32"/>
        <v>1.8200000000000001E-2</v>
      </c>
      <c r="AB394" s="118">
        <f t="shared" si="33"/>
        <v>3.6400000000000002E-2</v>
      </c>
      <c r="AC394" s="117">
        <f t="shared" si="34"/>
        <v>1.8200000000000001E-2</v>
      </c>
      <c r="AD394" s="118">
        <f t="shared" si="35"/>
        <v>5.4600000000000003E-2</v>
      </c>
      <c r="AH394" s="379">
        <v>23</v>
      </c>
      <c r="AI394" s="382">
        <f t="shared" si="40"/>
        <v>5.46</v>
      </c>
      <c r="AJ394" s="382">
        <f t="shared" si="41"/>
        <v>9.1</v>
      </c>
      <c r="AK394" s="382">
        <f t="shared" si="42"/>
        <v>3.64</v>
      </c>
      <c r="AL394" s="357">
        <f t="shared" si="26"/>
        <v>1.82</v>
      </c>
      <c r="AM394" s="357">
        <f t="shared" si="27"/>
        <v>3.64</v>
      </c>
      <c r="AN394" s="382">
        <f t="shared" si="43"/>
        <v>1.82</v>
      </c>
      <c r="AO394" s="357">
        <f t="shared" si="29"/>
        <v>5.46</v>
      </c>
      <c r="BH394" s="369"/>
      <c r="BI394" s="369"/>
      <c r="BJ394" s="369"/>
      <c r="BK394" s="369"/>
    </row>
    <row r="395" spans="1:63" ht="20.100000000000001" customHeight="1" x14ac:dyDescent="0.25">
      <c r="A395" s="8"/>
      <c r="B395" s="8"/>
      <c r="C395" s="8"/>
      <c r="D395" s="8"/>
      <c r="E395" s="8"/>
      <c r="F395" s="8"/>
      <c r="G395" s="8"/>
      <c r="H395" s="8"/>
      <c r="I395" s="8"/>
      <c r="J395" s="8"/>
      <c r="K395" s="196" t="s">
        <v>57</v>
      </c>
      <c r="L395" s="196"/>
      <c r="M395" s="196"/>
      <c r="N395" s="196"/>
      <c r="O395" s="160">
        <f>O398-O379</f>
        <v>0.5970981654827483</v>
      </c>
      <c r="P395" s="160"/>
      <c r="Q395" s="160"/>
      <c r="R395" s="160"/>
      <c r="W395" s="380">
        <f t="shared" si="30"/>
        <v>24</v>
      </c>
      <c r="X395" s="117">
        <f t="shared" si="31"/>
        <v>4.6799999999999994E-2</v>
      </c>
      <c r="Y395" s="117">
        <f t="shared" si="31"/>
        <v>7.8E-2</v>
      </c>
      <c r="Z395" s="117">
        <f t="shared" si="31"/>
        <v>3.1200000000000002E-2</v>
      </c>
      <c r="AA395" s="118">
        <f t="shared" si="32"/>
        <v>1.5600000000000001E-2</v>
      </c>
      <c r="AB395" s="118">
        <f t="shared" si="33"/>
        <v>3.1200000000000002E-2</v>
      </c>
      <c r="AC395" s="117">
        <f t="shared" si="34"/>
        <v>1.5600000000000001E-2</v>
      </c>
      <c r="AD395" s="118">
        <f t="shared" si="35"/>
        <v>4.6799999999999994E-2</v>
      </c>
      <c r="AH395" s="379">
        <v>24</v>
      </c>
      <c r="AI395" s="382">
        <f t="shared" si="40"/>
        <v>4.68</v>
      </c>
      <c r="AJ395" s="382">
        <f t="shared" si="41"/>
        <v>7.8</v>
      </c>
      <c r="AK395" s="382">
        <f t="shared" si="42"/>
        <v>3.12</v>
      </c>
      <c r="AL395" s="357">
        <f t="shared" si="26"/>
        <v>1.56</v>
      </c>
      <c r="AM395" s="357">
        <f t="shared" si="27"/>
        <v>3.12</v>
      </c>
      <c r="AN395" s="382">
        <f t="shared" si="43"/>
        <v>1.56</v>
      </c>
      <c r="AO395" s="357">
        <f t="shared" si="29"/>
        <v>4.68</v>
      </c>
      <c r="BH395" s="369"/>
      <c r="BI395" s="369"/>
      <c r="BJ395" s="369"/>
      <c r="BK395" s="369"/>
    </row>
    <row r="396" spans="1:63" ht="20.100000000000001" customHeight="1" x14ac:dyDescent="0.25">
      <c r="A396" s="8"/>
      <c r="B396" s="8"/>
      <c r="C396" s="8"/>
      <c r="D396" s="8"/>
      <c r="E396" s="8"/>
      <c r="F396" s="8"/>
      <c r="G396" s="8"/>
      <c r="H396" s="8"/>
      <c r="I396" s="8"/>
      <c r="J396" s="8"/>
      <c r="K396" s="196" t="s">
        <v>58</v>
      </c>
      <c r="L396" s="196"/>
      <c r="M396" s="196"/>
      <c r="N396" s="196"/>
      <c r="O396" s="197">
        <f>O395/O379</f>
        <v>2.1918342053554487E-6</v>
      </c>
      <c r="P396" s="197"/>
      <c r="Q396" s="197"/>
      <c r="R396" s="197"/>
      <c r="W396" s="380">
        <f t="shared" si="30"/>
        <v>25</v>
      </c>
      <c r="X396" s="117">
        <f t="shared" si="31"/>
        <v>3.9E-2</v>
      </c>
      <c r="Y396" s="117">
        <f t="shared" si="31"/>
        <v>6.5000000000000002E-2</v>
      </c>
      <c r="Z396" s="117">
        <f t="shared" si="31"/>
        <v>2.6000000000000002E-2</v>
      </c>
      <c r="AA396" s="118">
        <f t="shared" si="32"/>
        <v>1.3000000000000001E-2</v>
      </c>
      <c r="AB396" s="118">
        <f t="shared" si="33"/>
        <v>2.6000000000000002E-2</v>
      </c>
      <c r="AC396" s="117">
        <f t="shared" si="34"/>
        <v>1.3000000000000001E-2</v>
      </c>
      <c r="AD396" s="118">
        <f t="shared" si="35"/>
        <v>3.9E-2</v>
      </c>
      <c r="AH396" s="379">
        <v>25</v>
      </c>
      <c r="AI396" s="382">
        <f t="shared" si="40"/>
        <v>3.9</v>
      </c>
      <c r="AJ396" s="382">
        <f t="shared" si="41"/>
        <v>6.5</v>
      </c>
      <c r="AK396" s="382">
        <f t="shared" si="42"/>
        <v>2.6</v>
      </c>
      <c r="AL396" s="357">
        <f t="shared" si="26"/>
        <v>1.3</v>
      </c>
      <c r="AM396" s="357">
        <f t="shared" si="27"/>
        <v>2.6</v>
      </c>
      <c r="AN396" s="382">
        <f t="shared" si="43"/>
        <v>1.3</v>
      </c>
      <c r="AO396" s="357">
        <f t="shared" si="29"/>
        <v>3.9</v>
      </c>
      <c r="BH396" s="369"/>
      <c r="BI396" s="369"/>
      <c r="BJ396" s="369"/>
      <c r="BK396" s="369"/>
    </row>
    <row r="397" spans="1:63" ht="20.100000000000001" customHeight="1" x14ac:dyDescent="0.25">
      <c r="A397" s="8"/>
      <c r="B397" s="8"/>
      <c r="C397" s="8"/>
      <c r="D397" s="8"/>
      <c r="E397" s="8"/>
      <c r="F397" s="8"/>
      <c r="G397" s="8"/>
      <c r="H397" s="8"/>
      <c r="I397" s="8"/>
      <c r="J397" s="8"/>
      <c r="K397" s="8"/>
      <c r="L397" s="8"/>
      <c r="M397" s="8"/>
      <c r="N397" s="8"/>
      <c r="O397" s="8"/>
      <c r="P397" s="66"/>
      <c r="Q397" s="8"/>
      <c r="R397" s="8"/>
      <c r="W397" s="380">
        <f t="shared" si="30"/>
        <v>26</v>
      </c>
      <c r="X397" s="117">
        <f t="shared" si="31"/>
        <v>3.1200000000000002E-2</v>
      </c>
      <c r="Y397" s="117">
        <f t="shared" si="31"/>
        <v>5.1999999999999991E-2</v>
      </c>
      <c r="Z397" s="117">
        <f t="shared" si="31"/>
        <v>2.0799999999999999E-2</v>
      </c>
      <c r="AA397" s="118">
        <f t="shared" si="32"/>
        <v>1.04E-2</v>
      </c>
      <c r="AB397" s="118">
        <f t="shared" si="33"/>
        <v>2.0799999999999999E-2</v>
      </c>
      <c r="AC397" s="117">
        <f t="shared" si="34"/>
        <v>1.04E-2</v>
      </c>
      <c r="AD397" s="118">
        <f t="shared" si="35"/>
        <v>3.1200000000000002E-2</v>
      </c>
      <c r="AH397" s="379">
        <v>26</v>
      </c>
      <c r="AI397" s="382">
        <f t="shared" si="40"/>
        <v>3.12</v>
      </c>
      <c r="AJ397" s="382">
        <f t="shared" si="41"/>
        <v>5.1999999999999993</v>
      </c>
      <c r="AK397" s="382">
        <f t="shared" si="42"/>
        <v>2.08</v>
      </c>
      <c r="AL397" s="357">
        <f t="shared" si="26"/>
        <v>1.04</v>
      </c>
      <c r="AM397" s="357">
        <f t="shared" si="27"/>
        <v>2.08</v>
      </c>
      <c r="AN397" s="382">
        <f t="shared" si="43"/>
        <v>1.04</v>
      </c>
      <c r="AO397" s="357">
        <f t="shared" si="29"/>
        <v>3.12</v>
      </c>
      <c r="BH397" s="369"/>
      <c r="BI397" s="369"/>
      <c r="BJ397" s="369"/>
      <c r="BK397" s="369"/>
    </row>
    <row r="398" spans="1:63" ht="20.100000000000001" customHeight="1" x14ac:dyDescent="0.25">
      <c r="A398" s="8"/>
      <c r="B398" s="8"/>
      <c r="C398" s="8"/>
      <c r="D398" s="8"/>
      <c r="E398" s="8"/>
      <c r="F398" s="8"/>
      <c r="G398" s="8"/>
      <c r="H398" s="8"/>
      <c r="I398" s="8"/>
      <c r="J398" s="8"/>
      <c r="K398" s="153" t="s">
        <v>54</v>
      </c>
      <c r="L398" s="153"/>
      <c r="M398" s="153"/>
      <c r="N398" s="153"/>
      <c r="O398" s="193">
        <f>ROUNDUP(O379,-O394)</f>
        <v>272420</v>
      </c>
      <c r="P398" s="193"/>
      <c r="Q398" s="193"/>
      <c r="R398" s="193"/>
      <c r="W398" s="380">
        <f t="shared" si="30"/>
        <v>27</v>
      </c>
      <c r="X398" s="117">
        <f t="shared" si="31"/>
        <v>2.3399999999999997E-2</v>
      </c>
      <c r="Y398" s="117">
        <f t="shared" si="31"/>
        <v>3.9000000000000007E-2</v>
      </c>
      <c r="Z398" s="117">
        <f t="shared" si="31"/>
        <v>1.5600000000000004E-2</v>
      </c>
      <c r="AA398" s="118">
        <f t="shared" si="32"/>
        <v>7.8000000000000022E-3</v>
      </c>
      <c r="AB398" s="118">
        <f t="shared" si="33"/>
        <v>1.5600000000000004E-2</v>
      </c>
      <c r="AC398" s="117">
        <f t="shared" si="34"/>
        <v>7.8000000000000022E-3</v>
      </c>
      <c r="AD398" s="118">
        <f t="shared" si="35"/>
        <v>2.3399999999999997E-2</v>
      </c>
      <c r="AH398" s="379">
        <v>27</v>
      </c>
      <c r="AI398" s="382">
        <f t="shared" si="40"/>
        <v>2.34</v>
      </c>
      <c r="AJ398" s="382">
        <f t="shared" si="41"/>
        <v>3.9000000000000004</v>
      </c>
      <c r="AK398" s="382">
        <f t="shared" si="42"/>
        <v>1.5600000000000005</v>
      </c>
      <c r="AL398" s="357">
        <f t="shared" si="26"/>
        <v>0.78000000000000025</v>
      </c>
      <c r="AM398" s="357">
        <f t="shared" si="27"/>
        <v>1.5600000000000005</v>
      </c>
      <c r="AN398" s="382">
        <f t="shared" si="43"/>
        <v>0.78000000000000025</v>
      </c>
      <c r="AO398" s="357">
        <f t="shared" si="29"/>
        <v>2.34</v>
      </c>
      <c r="BH398" s="369"/>
      <c r="BI398" s="369"/>
      <c r="BJ398" s="369"/>
      <c r="BK398" s="369"/>
    </row>
    <row r="399" spans="1:63" ht="20.100000000000001" customHeight="1" x14ac:dyDescent="0.25">
      <c r="A399" s="8"/>
      <c r="B399" s="8"/>
      <c r="C399" s="8"/>
      <c r="D399" s="8"/>
      <c r="E399" s="8"/>
      <c r="F399" s="8"/>
      <c r="G399" s="8"/>
      <c r="H399" s="8"/>
      <c r="I399" s="8"/>
      <c r="J399" s="8"/>
      <c r="K399" s="8"/>
      <c r="L399" s="8"/>
      <c r="M399" s="8"/>
      <c r="N399" s="8"/>
      <c r="O399" s="8"/>
      <c r="P399" s="8"/>
      <c r="Q399" s="8"/>
      <c r="R399" s="8"/>
      <c r="W399" s="380">
        <f t="shared" si="30"/>
        <v>28</v>
      </c>
      <c r="X399" s="117">
        <f t="shared" si="31"/>
        <v>1.5599999999999996E-2</v>
      </c>
      <c r="Y399" s="117">
        <f t="shared" si="31"/>
        <v>2.5999999999999995E-2</v>
      </c>
      <c r="Z399" s="117">
        <f t="shared" si="31"/>
        <v>1.04E-2</v>
      </c>
      <c r="AA399" s="118">
        <f t="shared" si="32"/>
        <v>5.1999999999999998E-3</v>
      </c>
      <c r="AB399" s="118">
        <f t="shared" si="33"/>
        <v>1.04E-2</v>
      </c>
      <c r="AC399" s="117">
        <f t="shared" si="34"/>
        <v>5.1999999999999998E-3</v>
      </c>
      <c r="AD399" s="118">
        <f t="shared" si="35"/>
        <v>1.5599999999999996E-2</v>
      </c>
      <c r="AH399" s="379">
        <v>28</v>
      </c>
      <c r="AI399" s="382">
        <f t="shared" si="40"/>
        <v>1.5599999999999996</v>
      </c>
      <c r="AJ399" s="382">
        <f t="shared" si="41"/>
        <v>2.5999999999999996</v>
      </c>
      <c r="AK399" s="382">
        <f t="shared" si="42"/>
        <v>1.04</v>
      </c>
      <c r="AL399" s="357">
        <f t="shared" si="26"/>
        <v>0.52</v>
      </c>
      <c r="AM399" s="357">
        <f t="shared" si="27"/>
        <v>1.04</v>
      </c>
      <c r="AN399" s="382">
        <f t="shared" si="43"/>
        <v>0.52</v>
      </c>
      <c r="AO399" s="357">
        <f t="shared" si="29"/>
        <v>1.5599999999999996</v>
      </c>
      <c r="BH399" s="369"/>
      <c r="BI399" s="369"/>
      <c r="BJ399" s="369"/>
      <c r="BK399" s="369"/>
    </row>
    <row r="400" spans="1:63" ht="20.100000000000001" customHeight="1" x14ac:dyDescent="0.25">
      <c r="A400" s="8"/>
      <c r="B400" s="8"/>
      <c r="C400" s="8"/>
      <c r="D400" s="8"/>
      <c r="E400" s="8"/>
      <c r="F400" s="8"/>
      <c r="G400" s="8"/>
      <c r="H400" s="8"/>
      <c r="I400" s="8"/>
      <c r="J400" s="8"/>
      <c r="K400" s="8"/>
      <c r="L400" s="8"/>
      <c r="M400" s="8"/>
      <c r="N400" s="8"/>
      <c r="O400" s="8"/>
      <c r="P400" s="8"/>
      <c r="Q400" s="8"/>
      <c r="R400" s="8"/>
      <c r="W400" s="380">
        <f t="shared" si="30"/>
        <v>29</v>
      </c>
      <c r="X400" s="117">
        <f t="shared" si="31"/>
        <v>7.7999999999999936E-3</v>
      </c>
      <c r="Y400" s="117">
        <f t="shared" si="31"/>
        <v>1.2999999999999989E-2</v>
      </c>
      <c r="Z400" s="117">
        <f t="shared" si="31"/>
        <v>5.1999999999999954E-3</v>
      </c>
      <c r="AA400" s="118">
        <f t="shared" si="32"/>
        <v>2.5999999999999977E-3</v>
      </c>
      <c r="AB400" s="118">
        <f t="shared" si="33"/>
        <v>5.1999999999999954E-3</v>
      </c>
      <c r="AC400" s="117">
        <f t="shared" si="34"/>
        <v>2.5999999999999977E-3</v>
      </c>
      <c r="AD400" s="118">
        <f t="shared" si="35"/>
        <v>7.7999999999999936E-3</v>
      </c>
      <c r="AH400" s="379">
        <v>29</v>
      </c>
      <c r="AI400" s="382">
        <f t="shared" si="40"/>
        <v>0.77999999999999936</v>
      </c>
      <c r="AJ400" s="382">
        <f t="shared" si="41"/>
        <v>1.2999999999999989</v>
      </c>
      <c r="AK400" s="382">
        <f t="shared" si="42"/>
        <v>0.51999999999999957</v>
      </c>
      <c r="AL400" s="357">
        <f t="shared" si="26"/>
        <v>0.25999999999999979</v>
      </c>
      <c r="AM400" s="357">
        <f t="shared" si="27"/>
        <v>0.51999999999999957</v>
      </c>
      <c r="AN400" s="382">
        <f t="shared" si="43"/>
        <v>0.25999999999999979</v>
      </c>
      <c r="AO400" s="357">
        <f t="shared" si="29"/>
        <v>0.77999999999999936</v>
      </c>
      <c r="BH400" s="369"/>
      <c r="BI400" s="369"/>
      <c r="BJ400" s="369"/>
      <c r="BK400" s="369"/>
    </row>
    <row r="401" spans="1:63" ht="20.100000000000001" customHeight="1" x14ac:dyDescent="0.25">
      <c r="A401" s="8"/>
      <c r="B401" s="8"/>
      <c r="C401" s="8"/>
      <c r="D401" s="8"/>
      <c r="E401" s="8"/>
      <c r="F401" s="8"/>
      <c r="G401" s="8"/>
      <c r="H401" s="8"/>
      <c r="I401" s="8"/>
      <c r="J401" s="8"/>
      <c r="K401" s="8"/>
      <c r="L401" s="8"/>
      <c r="M401" s="8"/>
      <c r="N401" s="8"/>
      <c r="O401" s="8"/>
      <c r="P401" s="8"/>
      <c r="Q401" s="8"/>
      <c r="R401" s="8"/>
      <c r="W401" s="380">
        <f t="shared" si="30"/>
        <v>30</v>
      </c>
      <c r="X401" s="117">
        <f t="shared" si="31"/>
        <v>0</v>
      </c>
      <c r="Y401" s="117">
        <f t="shared" si="31"/>
        <v>0</v>
      </c>
      <c r="Z401" s="117">
        <f t="shared" si="31"/>
        <v>0</v>
      </c>
      <c r="AA401" s="118">
        <f t="shared" si="32"/>
        <v>0</v>
      </c>
      <c r="AB401" s="118">
        <f t="shared" si="33"/>
        <v>0</v>
      </c>
      <c r="AC401" s="117">
        <f t="shared" si="34"/>
        <v>0</v>
      </c>
      <c r="AD401" s="118">
        <f t="shared" si="35"/>
        <v>0</v>
      </c>
      <c r="AH401" s="379">
        <v>30</v>
      </c>
      <c r="AI401" s="382">
        <f t="shared" si="40"/>
        <v>0</v>
      </c>
      <c r="AJ401" s="382">
        <f t="shared" si="41"/>
        <v>0</v>
      </c>
      <c r="AK401" s="382">
        <f t="shared" si="42"/>
        <v>0</v>
      </c>
      <c r="AL401" s="357">
        <f t="shared" si="26"/>
        <v>0</v>
      </c>
      <c r="AM401" s="357">
        <f t="shared" si="27"/>
        <v>0</v>
      </c>
      <c r="AN401" s="382">
        <f t="shared" si="43"/>
        <v>0</v>
      </c>
      <c r="AO401" s="357">
        <f t="shared" si="29"/>
        <v>0</v>
      </c>
      <c r="BH401" s="369"/>
      <c r="BI401" s="369"/>
      <c r="BJ401" s="369"/>
      <c r="BK401" s="369"/>
    </row>
    <row r="402" spans="1:63" ht="20.100000000000001" customHeight="1" x14ac:dyDescent="0.25">
      <c r="A402" s="171" t="s">
        <v>230</v>
      </c>
      <c r="B402" s="171"/>
      <c r="C402" s="171"/>
      <c r="D402" s="171"/>
      <c r="E402" s="171"/>
      <c r="F402" s="171"/>
      <c r="G402" s="171"/>
      <c r="H402" s="171"/>
      <c r="I402" s="171"/>
      <c r="J402" s="171"/>
      <c r="K402" s="171"/>
      <c r="L402" s="171"/>
      <c r="M402" s="171"/>
      <c r="N402" s="171"/>
      <c r="O402" s="171"/>
      <c r="P402" s="171"/>
      <c r="Q402" s="171"/>
      <c r="R402" s="171"/>
      <c r="W402" s="380">
        <f t="shared" si="30"/>
        <v>31</v>
      </c>
      <c r="X402" s="117">
        <f t="shared" si="31"/>
        <v>0</v>
      </c>
      <c r="Y402" s="117">
        <f t="shared" si="31"/>
        <v>0</v>
      </c>
      <c r="Z402" s="117">
        <f t="shared" si="31"/>
        <v>0</v>
      </c>
      <c r="AA402" s="118">
        <f t="shared" si="32"/>
        <v>0</v>
      </c>
      <c r="AB402" s="118">
        <f t="shared" si="33"/>
        <v>0</v>
      </c>
      <c r="AC402" s="117">
        <f t="shared" si="34"/>
        <v>0</v>
      </c>
      <c r="AD402" s="118">
        <f t="shared" si="35"/>
        <v>0</v>
      </c>
      <c r="AH402" s="379">
        <v>31</v>
      </c>
      <c r="AI402" s="357">
        <v>0</v>
      </c>
      <c r="AJ402" s="382">
        <v>0</v>
      </c>
      <c r="AK402" s="357">
        <v>0</v>
      </c>
      <c r="AL402" s="357">
        <f t="shared" si="26"/>
        <v>0</v>
      </c>
      <c r="AM402" s="357">
        <f t="shared" si="27"/>
        <v>0</v>
      </c>
      <c r="AN402" s="357">
        <v>0</v>
      </c>
      <c r="AO402" s="357">
        <f t="shared" si="29"/>
        <v>0</v>
      </c>
      <c r="BH402" s="369"/>
      <c r="BI402" s="369"/>
      <c r="BJ402" s="369"/>
      <c r="BK402" s="369"/>
    </row>
    <row r="403" spans="1:63" ht="20.100000000000001" customHeight="1" x14ac:dyDescent="0.25">
      <c r="A403" s="171" t="s">
        <v>61</v>
      </c>
      <c r="B403" s="171"/>
      <c r="C403" s="171"/>
      <c r="D403" s="171"/>
      <c r="E403" s="171"/>
      <c r="F403" s="171"/>
      <c r="G403" s="171"/>
      <c r="H403" s="171"/>
      <c r="I403" s="171"/>
      <c r="J403" s="171"/>
      <c r="K403" s="171"/>
      <c r="L403" s="171"/>
      <c r="M403" s="171"/>
      <c r="N403" s="171"/>
      <c r="O403" s="171"/>
      <c r="P403" s="171"/>
      <c r="Q403" s="171"/>
      <c r="R403" s="171"/>
      <c r="W403" s="380">
        <f t="shared" si="30"/>
        <v>32</v>
      </c>
      <c r="X403" s="117">
        <f t="shared" si="31"/>
        <v>0</v>
      </c>
      <c r="Y403" s="117">
        <f t="shared" si="31"/>
        <v>0</v>
      </c>
      <c r="Z403" s="117">
        <f t="shared" si="31"/>
        <v>0</v>
      </c>
      <c r="AA403" s="118">
        <f t="shared" si="32"/>
        <v>0</v>
      </c>
      <c r="AB403" s="118">
        <f t="shared" si="33"/>
        <v>0</v>
      </c>
      <c r="AC403" s="117">
        <f t="shared" si="34"/>
        <v>0</v>
      </c>
      <c r="AD403" s="118">
        <f t="shared" si="35"/>
        <v>0</v>
      </c>
      <c r="AH403" s="379">
        <v>32</v>
      </c>
      <c r="AI403" s="357">
        <v>0</v>
      </c>
      <c r="AJ403" s="382">
        <v>0</v>
      </c>
      <c r="AK403" s="357">
        <v>0</v>
      </c>
      <c r="AL403" s="357">
        <f t="shared" si="26"/>
        <v>0</v>
      </c>
      <c r="AM403" s="357">
        <f t="shared" si="27"/>
        <v>0</v>
      </c>
      <c r="AN403" s="357">
        <v>0</v>
      </c>
      <c r="AO403" s="357">
        <f t="shared" si="29"/>
        <v>0</v>
      </c>
      <c r="BH403" s="369"/>
      <c r="BI403" s="369"/>
      <c r="BJ403" s="369"/>
      <c r="BK403" s="369"/>
    </row>
    <row r="404" spans="1:63" ht="20.100000000000001" customHeight="1" x14ac:dyDescent="0.25">
      <c r="A404" s="8"/>
      <c r="B404" s="8"/>
      <c r="C404" s="8"/>
      <c r="D404" s="8"/>
      <c r="E404" s="8"/>
      <c r="F404" s="8"/>
      <c r="G404" s="8"/>
      <c r="H404" s="8"/>
      <c r="I404" s="8"/>
      <c r="J404" s="8"/>
      <c r="K404" s="8"/>
      <c r="L404" s="8"/>
      <c r="M404" s="8"/>
      <c r="N404" s="8"/>
      <c r="O404" s="8"/>
      <c r="P404" s="8"/>
      <c r="Q404" s="8"/>
      <c r="R404" s="8"/>
      <c r="W404" s="380">
        <f t="shared" si="30"/>
        <v>33</v>
      </c>
      <c r="X404" s="117">
        <f t="shared" ref="X404:Z435" si="44">AI404/100</f>
        <v>0</v>
      </c>
      <c r="Y404" s="117">
        <f t="shared" si="44"/>
        <v>0</v>
      </c>
      <c r="Z404" s="117">
        <f t="shared" si="44"/>
        <v>0</v>
      </c>
      <c r="AA404" s="118">
        <f t="shared" si="32"/>
        <v>0</v>
      </c>
      <c r="AB404" s="118">
        <f t="shared" si="33"/>
        <v>0</v>
      </c>
      <c r="AC404" s="117">
        <f t="shared" si="34"/>
        <v>0</v>
      </c>
      <c r="AD404" s="118">
        <f t="shared" si="35"/>
        <v>0</v>
      </c>
      <c r="AH404" s="379">
        <v>33</v>
      </c>
      <c r="AI404" s="357">
        <v>0</v>
      </c>
      <c r="AJ404" s="382">
        <v>0</v>
      </c>
      <c r="AK404" s="357">
        <v>0</v>
      </c>
      <c r="AL404" s="357">
        <f t="shared" si="26"/>
        <v>0</v>
      </c>
      <c r="AM404" s="357">
        <f t="shared" si="27"/>
        <v>0</v>
      </c>
      <c r="AN404" s="357">
        <v>0</v>
      </c>
      <c r="AO404" s="357">
        <f t="shared" si="29"/>
        <v>0</v>
      </c>
      <c r="BH404" s="369"/>
      <c r="BI404" s="369"/>
      <c r="BJ404" s="369"/>
      <c r="BK404" s="369"/>
    </row>
    <row r="405" spans="1:63" ht="20.100000000000001" customHeight="1" x14ac:dyDescent="0.25">
      <c r="W405" s="380">
        <f t="shared" si="30"/>
        <v>34</v>
      </c>
      <c r="X405" s="117">
        <f t="shared" si="44"/>
        <v>0</v>
      </c>
      <c r="Y405" s="117">
        <f t="shared" si="44"/>
        <v>0</v>
      </c>
      <c r="Z405" s="117">
        <f t="shared" si="44"/>
        <v>0</v>
      </c>
      <c r="AA405" s="118">
        <f t="shared" si="32"/>
        <v>0</v>
      </c>
      <c r="AB405" s="118">
        <f t="shared" si="33"/>
        <v>0</v>
      </c>
      <c r="AC405" s="117">
        <f t="shared" si="34"/>
        <v>0</v>
      </c>
      <c r="AD405" s="118">
        <f t="shared" si="35"/>
        <v>0</v>
      </c>
      <c r="AH405" s="379">
        <v>34</v>
      </c>
      <c r="AI405" s="357">
        <v>0</v>
      </c>
      <c r="AJ405" s="382">
        <v>0</v>
      </c>
      <c r="AK405" s="357">
        <v>0</v>
      </c>
      <c r="AL405" s="357">
        <f t="shared" si="26"/>
        <v>0</v>
      </c>
      <c r="AM405" s="357">
        <f t="shared" si="27"/>
        <v>0</v>
      </c>
      <c r="AN405" s="357">
        <v>0</v>
      </c>
      <c r="AO405" s="357">
        <f t="shared" si="29"/>
        <v>0</v>
      </c>
      <c r="BH405" s="369"/>
      <c r="BI405" s="369"/>
      <c r="BJ405" s="369"/>
      <c r="BK405" s="369"/>
    </row>
    <row r="406" spans="1:63" ht="20.100000000000001" customHeight="1" x14ac:dyDescent="0.25">
      <c r="W406" s="380">
        <f t="shared" si="30"/>
        <v>35</v>
      </c>
      <c r="X406" s="117">
        <f t="shared" si="44"/>
        <v>0</v>
      </c>
      <c r="Y406" s="117">
        <f t="shared" si="44"/>
        <v>0</v>
      </c>
      <c r="Z406" s="117">
        <f t="shared" si="44"/>
        <v>0</v>
      </c>
      <c r="AA406" s="118">
        <f t="shared" si="32"/>
        <v>0</v>
      </c>
      <c r="AB406" s="118">
        <f t="shared" si="33"/>
        <v>0</v>
      </c>
      <c r="AC406" s="117">
        <f t="shared" si="34"/>
        <v>0</v>
      </c>
      <c r="AD406" s="118">
        <f t="shared" si="35"/>
        <v>0</v>
      </c>
      <c r="AH406" s="379">
        <v>35</v>
      </c>
      <c r="AI406" s="357">
        <v>0</v>
      </c>
      <c r="AJ406" s="382">
        <v>0</v>
      </c>
      <c r="AK406" s="357">
        <v>0</v>
      </c>
      <c r="AL406" s="357">
        <f t="shared" si="26"/>
        <v>0</v>
      </c>
      <c r="AM406" s="357">
        <f t="shared" si="27"/>
        <v>0</v>
      </c>
      <c r="AN406" s="357">
        <v>0</v>
      </c>
      <c r="AO406" s="357">
        <f t="shared" si="29"/>
        <v>0</v>
      </c>
      <c r="BH406" s="369"/>
      <c r="BI406" s="369"/>
      <c r="BJ406" s="369"/>
      <c r="BK406" s="369"/>
    </row>
    <row r="407" spans="1:63" ht="20.100000000000001" customHeight="1" x14ac:dyDescent="0.25">
      <c r="W407" s="380">
        <f t="shared" si="30"/>
        <v>36</v>
      </c>
      <c r="X407" s="117">
        <f t="shared" si="44"/>
        <v>0</v>
      </c>
      <c r="Y407" s="117">
        <f t="shared" si="44"/>
        <v>0</v>
      </c>
      <c r="Z407" s="117">
        <f t="shared" si="44"/>
        <v>0</v>
      </c>
      <c r="AA407" s="118">
        <f t="shared" si="32"/>
        <v>0</v>
      </c>
      <c r="AB407" s="118">
        <f t="shared" si="33"/>
        <v>0</v>
      </c>
      <c r="AC407" s="117">
        <f t="shared" si="34"/>
        <v>0</v>
      </c>
      <c r="AD407" s="118">
        <f t="shared" si="35"/>
        <v>0</v>
      </c>
      <c r="AH407" s="379">
        <v>36</v>
      </c>
      <c r="AI407" s="357">
        <v>0</v>
      </c>
      <c r="AJ407" s="382">
        <v>0</v>
      </c>
      <c r="AK407" s="357">
        <v>0</v>
      </c>
      <c r="AL407" s="357">
        <f t="shared" si="26"/>
        <v>0</v>
      </c>
      <c r="AM407" s="357">
        <f t="shared" si="27"/>
        <v>0</v>
      </c>
      <c r="AN407" s="357">
        <v>0</v>
      </c>
      <c r="AO407" s="357">
        <f t="shared" si="29"/>
        <v>0</v>
      </c>
      <c r="BH407" s="369"/>
      <c r="BI407" s="369"/>
      <c r="BJ407" s="369"/>
      <c r="BK407" s="369"/>
    </row>
    <row r="408" spans="1:63" ht="20.100000000000001" customHeight="1" x14ac:dyDescent="0.25">
      <c r="W408" s="380">
        <f t="shared" si="30"/>
        <v>37</v>
      </c>
      <c r="X408" s="117">
        <f t="shared" si="44"/>
        <v>0</v>
      </c>
      <c r="Y408" s="117">
        <f t="shared" si="44"/>
        <v>0</v>
      </c>
      <c r="Z408" s="117">
        <f t="shared" si="44"/>
        <v>0</v>
      </c>
      <c r="AA408" s="118">
        <f t="shared" si="32"/>
        <v>0</v>
      </c>
      <c r="AB408" s="118">
        <f t="shared" si="33"/>
        <v>0</v>
      </c>
      <c r="AC408" s="117">
        <f t="shared" si="34"/>
        <v>0</v>
      </c>
      <c r="AD408" s="118">
        <f t="shared" si="35"/>
        <v>0</v>
      </c>
      <c r="AH408" s="379">
        <v>37</v>
      </c>
      <c r="AI408" s="357">
        <v>0</v>
      </c>
      <c r="AJ408" s="382">
        <v>0</v>
      </c>
      <c r="AK408" s="357">
        <v>0</v>
      </c>
      <c r="AL408" s="357">
        <f t="shared" si="26"/>
        <v>0</v>
      </c>
      <c r="AM408" s="357">
        <f t="shared" si="27"/>
        <v>0</v>
      </c>
      <c r="AN408" s="357">
        <v>0</v>
      </c>
      <c r="AO408" s="357">
        <f t="shared" si="29"/>
        <v>0</v>
      </c>
      <c r="BH408" s="369"/>
      <c r="BI408" s="369"/>
      <c r="BJ408" s="369"/>
      <c r="BK408" s="369"/>
    </row>
    <row r="409" spans="1:63" ht="20.100000000000001" customHeight="1" x14ac:dyDescent="0.25">
      <c r="W409" s="380">
        <f t="shared" si="30"/>
        <v>38</v>
      </c>
      <c r="X409" s="117">
        <f t="shared" si="44"/>
        <v>0</v>
      </c>
      <c r="Y409" s="117">
        <f t="shared" si="44"/>
        <v>0</v>
      </c>
      <c r="Z409" s="117">
        <f t="shared" si="44"/>
        <v>0</v>
      </c>
      <c r="AA409" s="118">
        <f t="shared" si="32"/>
        <v>0</v>
      </c>
      <c r="AB409" s="118">
        <f t="shared" si="33"/>
        <v>0</v>
      </c>
      <c r="AC409" s="117">
        <f t="shared" si="34"/>
        <v>0</v>
      </c>
      <c r="AD409" s="118">
        <f t="shared" si="35"/>
        <v>0</v>
      </c>
      <c r="AH409" s="379">
        <v>38</v>
      </c>
      <c r="AI409" s="357">
        <v>0</v>
      </c>
      <c r="AJ409" s="382">
        <v>0</v>
      </c>
      <c r="AK409" s="357">
        <v>0</v>
      </c>
      <c r="AL409" s="357">
        <f t="shared" si="26"/>
        <v>0</v>
      </c>
      <c r="AM409" s="357">
        <f t="shared" si="27"/>
        <v>0</v>
      </c>
      <c r="AN409" s="357">
        <v>0</v>
      </c>
      <c r="AO409" s="357">
        <f t="shared" si="29"/>
        <v>0</v>
      </c>
      <c r="BH409" s="369"/>
      <c r="BI409" s="369"/>
      <c r="BJ409" s="369"/>
      <c r="BK409" s="369"/>
    </row>
    <row r="410" spans="1:63" ht="20.100000000000001" customHeight="1" x14ac:dyDescent="0.25">
      <c r="W410" s="380">
        <f t="shared" si="30"/>
        <v>39</v>
      </c>
      <c r="X410" s="117">
        <f t="shared" si="44"/>
        <v>0</v>
      </c>
      <c r="Y410" s="117">
        <f t="shared" si="44"/>
        <v>0</v>
      </c>
      <c r="Z410" s="117">
        <f t="shared" si="44"/>
        <v>0</v>
      </c>
      <c r="AA410" s="118">
        <f t="shared" si="32"/>
        <v>0</v>
      </c>
      <c r="AB410" s="118">
        <f t="shared" si="33"/>
        <v>0</v>
      </c>
      <c r="AC410" s="117">
        <f t="shared" si="34"/>
        <v>0</v>
      </c>
      <c r="AD410" s="118">
        <f t="shared" si="35"/>
        <v>0</v>
      </c>
      <c r="AH410" s="379">
        <v>39</v>
      </c>
      <c r="AI410" s="357">
        <v>0</v>
      </c>
      <c r="AJ410" s="382">
        <v>0</v>
      </c>
      <c r="AK410" s="357">
        <v>0</v>
      </c>
      <c r="AL410" s="357">
        <f t="shared" si="26"/>
        <v>0</v>
      </c>
      <c r="AM410" s="357">
        <f t="shared" si="27"/>
        <v>0</v>
      </c>
      <c r="AN410" s="357">
        <v>0</v>
      </c>
      <c r="AO410" s="357">
        <f t="shared" si="29"/>
        <v>0</v>
      </c>
      <c r="BH410" s="369"/>
      <c r="BI410" s="369"/>
      <c r="BJ410" s="369"/>
      <c r="BK410" s="369"/>
    </row>
    <row r="411" spans="1:63" ht="20.100000000000001" customHeight="1" x14ac:dyDescent="0.25">
      <c r="W411" s="380">
        <f t="shared" si="30"/>
        <v>40</v>
      </c>
      <c r="X411" s="117">
        <f t="shared" si="44"/>
        <v>0</v>
      </c>
      <c r="Y411" s="117">
        <f t="shared" si="44"/>
        <v>0</v>
      </c>
      <c r="Z411" s="117">
        <f t="shared" si="44"/>
        <v>0</v>
      </c>
      <c r="AA411" s="118">
        <f t="shared" si="32"/>
        <v>0</v>
      </c>
      <c r="AB411" s="118">
        <f t="shared" si="33"/>
        <v>0</v>
      </c>
      <c r="AC411" s="117">
        <f t="shared" si="34"/>
        <v>0</v>
      </c>
      <c r="AD411" s="118">
        <f t="shared" si="35"/>
        <v>0</v>
      </c>
      <c r="AH411" s="379">
        <v>40</v>
      </c>
      <c r="AI411" s="357">
        <v>0</v>
      </c>
      <c r="AJ411" s="382">
        <v>0</v>
      </c>
      <c r="AK411" s="357">
        <v>0</v>
      </c>
      <c r="AL411" s="357">
        <f t="shared" si="26"/>
        <v>0</v>
      </c>
      <c r="AM411" s="357">
        <f t="shared" si="27"/>
        <v>0</v>
      </c>
      <c r="AN411" s="357">
        <v>0</v>
      </c>
      <c r="AO411" s="357">
        <f t="shared" si="29"/>
        <v>0</v>
      </c>
      <c r="BH411" s="369"/>
      <c r="BI411" s="369"/>
      <c r="BJ411" s="369"/>
      <c r="BK411" s="369"/>
    </row>
    <row r="412" spans="1:63" ht="20.100000000000001" customHeight="1" x14ac:dyDescent="0.25">
      <c r="W412" s="380">
        <f t="shared" si="30"/>
        <v>41</v>
      </c>
      <c r="X412" s="117">
        <f t="shared" si="44"/>
        <v>0</v>
      </c>
      <c r="Y412" s="117">
        <f t="shared" si="44"/>
        <v>0</v>
      </c>
      <c r="Z412" s="117">
        <f t="shared" si="44"/>
        <v>0</v>
      </c>
      <c r="AA412" s="118">
        <f t="shared" si="32"/>
        <v>0</v>
      </c>
      <c r="AB412" s="118">
        <f t="shared" si="33"/>
        <v>0</v>
      </c>
      <c r="AC412" s="117">
        <f t="shared" si="34"/>
        <v>0</v>
      </c>
      <c r="AD412" s="118">
        <f t="shared" si="35"/>
        <v>0</v>
      </c>
      <c r="AH412" s="379">
        <v>41</v>
      </c>
      <c r="AI412" s="357">
        <v>0</v>
      </c>
      <c r="AJ412" s="382">
        <v>0</v>
      </c>
      <c r="AK412" s="357">
        <v>0</v>
      </c>
      <c r="AL412" s="357">
        <f t="shared" si="26"/>
        <v>0</v>
      </c>
      <c r="AM412" s="357">
        <f t="shared" si="27"/>
        <v>0</v>
      </c>
      <c r="AN412" s="357">
        <v>0</v>
      </c>
      <c r="AO412" s="357">
        <f t="shared" si="29"/>
        <v>0</v>
      </c>
      <c r="BH412" s="369"/>
      <c r="BI412" s="369"/>
      <c r="BJ412" s="369"/>
      <c r="BK412" s="369"/>
    </row>
    <row r="413" spans="1:63" ht="20.100000000000001" customHeight="1" x14ac:dyDescent="0.25">
      <c r="W413" s="380">
        <f t="shared" si="30"/>
        <v>42</v>
      </c>
      <c r="X413" s="117">
        <f t="shared" si="44"/>
        <v>0</v>
      </c>
      <c r="Y413" s="117">
        <f t="shared" si="44"/>
        <v>0</v>
      </c>
      <c r="Z413" s="117">
        <f t="shared" si="44"/>
        <v>0</v>
      </c>
      <c r="AA413" s="118">
        <f t="shared" si="32"/>
        <v>0</v>
      </c>
      <c r="AB413" s="118">
        <f t="shared" si="33"/>
        <v>0</v>
      </c>
      <c r="AC413" s="117">
        <f t="shared" si="34"/>
        <v>0</v>
      </c>
      <c r="AD413" s="118">
        <f t="shared" si="35"/>
        <v>0</v>
      </c>
      <c r="AH413" s="379">
        <v>42</v>
      </c>
      <c r="AI413" s="357">
        <v>0</v>
      </c>
      <c r="AJ413" s="382">
        <v>0</v>
      </c>
      <c r="AK413" s="357">
        <v>0</v>
      </c>
      <c r="AL413" s="357">
        <f t="shared" si="26"/>
        <v>0</v>
      </c>
      <c r="AM413" s="357">
        <f t="shared" si="27"/>
        <v>0</v>
      </c>
      <c r="AN413" s="357">
        <v>0</v>
      </c>
      <c r="AO413" s="357">
        <f t="shared" si="29"/>
        <v>0</v>
      </c>
      <c r="BH413" s="369"/>
      <c r="BI413" s="369"/>
      <c r="BJ413" s="369"/>
      <c r="BK413" s="369"/>
    </row>
    <row r="414" spans="1:63" ht="20.100000000000001" customHeight="1" x14ac:dyDescent="0.25">
      <c r="W414" s="380">
        <f t="shared" si="30"/>
        <v>43</v>
      </c>
      <c r="X414" s="117">
        <f t="shared" si="44"/>
        <v>0</v>
      </c>
      <c r="Y414" s="117">
        <f t="shared" si="44"/>
        <v>0</v>
      </c>
      <c r="Z414" s="117">
        <f t="shared" si="44"/>
        <v>0</v>
      </c>
      <c r="AA414" s="118">
        <f t="shared" si="32"/>
        <v>0</v>
      </c>
      <c r="AB414" s="118">
        <f t="shared" si="33"/>
        <v>0</v>
      </c>
      <c r="AC414" s="117">
        <f t="shared" si="34"/>
        <v>0</v>
      </c>
      <c r="AD414" s="118">
        <f t="shared" si="35"/>
        <v>0</v>
      </c>
      <c r="AH414" s="379">
        <v>43</v>
      </c>
      <c r="AI414" s="357">
        <v>0</v>
      </c>
      <c r="AJ414" s="382">
        <v>0</v>
      </c>
      <c r="AK414" s="357">
        <v>0</v>
      </c>
      <c r="AL414" s="357">
        <f t="shared" si="26"/>
        <v>0</v>
      </c>
      <c r="AM414" s="357">
        <f t="shared" si="27"/>
        <v>0</v>
      </c>
      <c r="AN414" s="357">
        <v>0</v>
      </c>
      <c r="AO414" s="357">
        <f t="shared" si="29"/>
        <v>0</v>
      </c>
      <c r="BH414" s="369"/>
      <c r="BI414" s="369"/>
      <c r="BJ414" s="369"/>
      <c r="BK414" s="369"/>
    </row>
    <row r="415" spans="1:63" ht="20.100000000000001" customHeight="1" x14ac:dyDescent="0.25">
      <c r="W415" s="380">
        <f t="shared" si="30"/>
        <v>44</v>
      </c>
      <c r="X415" s="117">
        <f t="shared" si="44"/>
        <v>0</v>
      </c>
      <c r="Y415" s="117">
        <f t="shared" si="44"/>
        <v>0</v>
      </c>
      <c r="Z415" s="117">
        <f t="shared" si="44"/>
        <v>0</v>
      </c>
      <c r="AA415" s="118">
        <f t="shared" si="32"/>
        <v>0</v>
      </c>
      <c r="AB415" s="118">
        <f t="shared" si="33"/>
        <v>0</v>
      </c>
      <c r="AC415" s="117">
        <f t="shared" si="34"/>
        <v>0</v>
      </c>
      <c r="AD415" s="118">
        <f t="shared" si="35"/>
        <v>0</v>
      </c>
      <c r="AH415" s="379">
        <v>44</v>
      </c>
      <c r="AI415" s="357">
        <v>0</v>
      </c>
      <c r="AJ415" s="382">
        <v>0</v>
      </c>
      <c r="AK415" s="357">
        <v>0</v>
      </c>
      <c r="AL415" s="357">
        <f t="shared" si="26"/>
        <v>0</v>
      </c>
      <c r="AM415" s="357">
        <f t="shared" si="27"/>
        <v>0</v>
      </c>
      <c r="AN415" s="357">
        <v>0</v>
      </c>
      <c r="AO415" s="357">
        <f t="shared" si="29"/>
        <v>0</v>
      </c>
      <c r="BH415" s="369"/>
      <c r="BI415" s="369"/>
      <c r="BJ415" s="369"/>
      <c r="BK415" s="369"/>
    </row>
    <row r="416" spans="1:63" ht="20.100000000000001" customHeight="1" x14ac:dyDescent="0.25">
      <c r="W416" s="380">
        <f t="shared" si="30"/>
        <v>45</v>
      </c>
      <c r="X416" s="117">
        <f t="shared" si="44"/>
        <v>0</v>
      </c>
      <c r="Y416" s="117">
        <f t="shared" si="44"/>
        <v>0</v>
      </c>
      <c r="Z416" s="117">
        <f t="shared" si="44"/>
        <v>0</v>
      </c>
      <c r="AA416" s="118">
        <f t="shared" si="32"/>
        <v>0</v>
      </c>
      <c r="AB416" s="118">
        <f t="shared" si="33"/>
        <v>0</v>
      </c>
      <c r="AC416" s="117">
        <f t="shared" si="34"/>
        <v>0</v>
      </c>
      <c r="AD416" s="118">
        <f t="shared" si="35"/>
        <v>0</v>
      </c>
      <c r="AH416" s="379">
        <v>45</v>
      </c>
      <c r="AI416" s="357">
        <v>0</v>
      </c>
      <c r="AJ416" s="382">
        <v>0</v>
      </c>
      <c r="AK416" s="357">
        <v>0</v>
      </c>
      <c r="AL416" s="357">
        <f t="shared" si="26"/>
        <v>0</v>
      </c>
      <c r="AM416" s="357">
        <f t="shared" si="27"/>
        <v>0</v>
      </c>
      <c r="AN416" s="357">
        <v>0</v>
      </c>
      <c r="AO416" s="357">
        <f t="shared" si="29"/>
        <v>0</v>
      </c>
      <c r="BH416" s="369"/>
      <c r="BI416" s="369"/>
      <c r="BJ416" s="369"/>
      <c r="BK416" s="369"/>
    </row>
    <row r="417" spans="23:63" ht="20.100000000000001" customHeight="1" x14ac:dyDescent="0.25">
      <c r="W417" s="380">
        <f t="shared" si="30"/>
        <v>46</v>
      </c>
      <c r="X417" s="117">
        <f t="shared" si="44"/>
        <v>0</v>
      </c>
      <c r="Y417" s="117">
        <f t="shared" si="44"/>
        <v>0</v>
      </c>
      <c r="Z417" s="117">
        <f t="shared" si="44"/>
        <v>0</v>
      </c>
      <c r="AA417" s="118">
        <f t="shared" si="32"/>
        <v>0</v>
      </c>
      <c r="AB417" s="118">
        <f t="shared" si="33"/>
        <v>0</v>
      </c>
      <c r="AC417" s="117">
        <f t="shared" si="34"/>
        <v>0</v>
      </c>
      <c r="AD417" s="118">
        <f t="shared" si="35"/>
        <v>0</v>
      </c>
      <c r="AH417" s="379">
        <v>46</v>
      </c>
      <c r="AI417" s="357">
        <v>0</v>
      </c>
      <c r="AJ417" s="382">
        <v>0</v>
      </c>
      <c r="AK417" s="357">
        <v>0</v>
      </c>
      <c r="AL417" s="357">
        <f t="shared" si="26"/>
        <v>0</v>
      </c>
      <c r="AM417" s="357">
        <f t="shared" si="27"/>
        <v>0</v>
      </c>
      <c r="AN417" s="357">
        <v>0</v>
      </c>
      <c r="AO417" s="357">
        <f t="shared" si="29"/>
        <v>0</v>
      </c>
      <c r="BH417" s="369"/>
      <c r="BI417" s="369"/>
      <c r="BJ417" s="369"/>
      <c r="BK417" s="369"/>
    </row>
    <row r="418" spans="23:63" ht="20.100000000000001" customHeight="1" x14ac:dyDescent="0.25">
      <c r="W418" s="380">
        <f t="shared" si="30"/>
        <v>47</v>
      </c>
      <c r="X418" s="117">
        <f t="shared" si="44"/>
        <v>0</v>
      </c>
      <c r="Y418" s="117">
        <f t="shared" si="44"/>
        <v>0</v>
      </c>
      <c r="Z418" s="117">
        <f t="shared" si="44"/>
        <v>0</v>
      </c>
      <c r="AA418" s="118">
        <f t="shared" si="32"/>
        <v>0</v>
      </c>
      <c r="AB418" s="118">
        <f t="shared" si="33"/>
        <v>0</v>
      </c>
      <c r="AC418" s="117">
        <f t="shared" si="34"/>
        <v>0</v>
      </c>
      <c r="AD418" s="118">
        <f t="shared" si="35"/>
        <v>0</v>
      </c>
      <c r="AH418" s="379">
        <v>47</v>
      </c>
      <c r="AI418" s="357">
        <v>0</v>
      </c>
      <c r="AJ418" s="382">
        <v>0</v>
      </c>
      <c r="AK418" s="357">
        <v>0</v>
      </c>
      <c r="AL418" s="357">
        <f t="shared" si="26"/>
        <v>0</v>
      </c>
      <c r="AM418" s="357">
        <f t="shared" si="27"/>
        <v>0</v>
      </c>
      <c r="AN418" s="357">
        <v>0</v>
      </c>
      <c r="AO418" s="357">
        <f t="shared" si="29"/>
        <v>0</v>
      </c>
      <c r="BH418" s="369"/>
      <c r="BI418" s="369"/>
      <c r="BJ418" s="369"/>
      <c r="BK418" s="369"/>
    </row>
    <row r="419" spans="23:63" ht="20.100000000000001" customHeight="1" x14ac:dyDescent="0.25">
      <c r="W419" s="380">
        <f t="shared" si="30"/>
        <v>48</v>
      </c>
      <c r="X419" s="117">
        <f t="shared" si="44"/>
        <v>0</v>
      </c>
      <c r="Y419" s="117">
        <f t="shared" si="44"/>
        <v>0</v>
      </c>
      <c r="Z419" s="117">
        <f t="shared" si="44"/>
        <v>0</v>
      </c>
      <c r="AA419" s="118">
        <f t="shared" si="32"/>
        <v>0</v>
      </c>
      <c r="AB419" s="118">
        <f t="shared" si="33"/>
        <v>0</v>
      </c>
      <c r="AC419" s="117">
        <f t="shared" si="34"/>
        <v>0</v>
      </c>
      <c r="AD419" s="118">
        <f t="shared" si="35"/>
        <v>0</v>
      </c>
      <c r="AH419" s="379">
        <v>48</v>
      </c>
      <c r="AI419" s="357">
        <v>0</v>
      </c>
      <c r="AJ419" s="382">
        <v>0</v>
      </c>
      <c r="AK419" s="357">
        <v>0</v>
      </c>
      <c r="AL419" s="357">
        <f t="shared" si="26"/>
        <v>0</v>
      </c>
      <c r="AM419" s="357">
        <f t="shared" si="27"/>
        <v>0</v>
      </c>
      <c r="AN419" s="357">
        <v>0</v>
      </c>
      <c r="AO419" s="357">
        <f t="shared" si="29"/>
        <v>0</v>
      </c>
      <c r="BH419" s="369"/>
      <c r="BI419" s="369"/>
      <c r="BJ419" s="369"/>
      <c r="BK419" s="369"/>
    </row>
    <row r="420" spans="23:63" ht="20.100000000000001" customHeight="1" x14ac:dyDescent="0.25">
      <c r="W420" s="380">
        <f t="shared" si="30"/>
        <v>49</v>
      </c>
      <c r="X420" s="117">
        <f t="shared" si="44"/>
        <v>0</v>
      </c>
      <c r="Y420" s="117">
        <f t="shared" si="44"/>
        <v>0</v>
      </c>
      <c r="Z420" s="117">
        <f t="shared" si="44"/>
        <v>0</v>
      </c>
      <c r="AA420" s="118">
        <f t="shared" si="32"/>
        <v>0</v>
      </c>
      <c r="AB420" s="118">
        <f t="shared" si="33"/>
        <v>0</v>
      </c>
      <c r="AC420" s="117">
        <f t="shared" si="34"/>
        <v>0</v>
      </c>
      <c r="AD420" s="118">
        <f t="shared" si="35"/>
        <v>0</v>
      </c>
      <c r="AH420" s="379">
        <v>49</v>
      </c>
      <c r="AI420" s="357">
        <v>0</v>
      </c>
      <c r="AJ420" s="382">
        <v>0</v>
      </c>
      <c r="AK420" s="357">
        <v>0</v>
      </c>
      <c r="AL420" s="357">
        <f t="shared" si="26"/>
        <v>0</v>
      </c>
      <c r="AM420" s="357">
        <f t="shared" si="27"/>
        <v>0</v>
      </c>
      <c r="AN420" s="357">
        <v>0</v>
      </c>
      <c r="AO420" s="357">
        <f t="shared" si="29"/>
        <v>0</v>
      </c>
      <c r="BH420" s="369"/>
      <c r="BI420" s="369"/>
      <c r="BJ420" s="369"/>
      <c r="BK420" s="369"/>
    </row>
    <row r="421" spans="23:63" ht="20.100000000000001" customHeight="1" x14ac:dyDescent="0.25">
      <c r="W421" s="380">
        <f t="shared" si="30"/>
        <v>50</v>
      </c>
      <c r="X421" s="117">
        <f t="shared" si="44"/>
        <v>0</v>
      </c>
      <c r="Y421" s="117">
        <f t="shared" si="44"/>
        <v>0</v>
      </c>
      <c r="Z421" s="117">
        <f t="shared" si="44"/>
        <v>0</v>
      </c>
      <c r="AA421" s="118">
        <f t="shared" si="32"/>
        <v>0</v>
      </c>
      <c r="AB421" s="118">
        <f t="shared" si="33"/>
        <v>0</v>
      </c>
      <c r="AC421" s="117">
        <f t="shared" si="34"/>
        <v>0</v>
      </c>
      <c r="AD421" s="118">
        <f t="shared" si="35"/>
        <v>0</v>
      </c>
      <c r="AH421" s="379">
        <v>50</v>
      </c>
      <c r="AI421" s="357">
        <v>0</v>
      </c>
      <c r="AJ421" s="382">
        <v>0</v>
      </c>
      <c r="AK421" s="357">
        <v>0</v>
      </c>
      <c r="AL421" s="357">
        <f t="shared" si="26"/>
        <v>0</v>
      </c>
      <c r="AM421" s="357">
        <f t="shared" si="27"/>
        <v>0</v>
      </c>
      <c r="AN421" s="357">
        <v>0</v>
      </c>
      <c r="AO421" s="357">
        <f t="shared" si="29"/>
        <v>0</v>
      </c>
      <c r="BH421" s="369"/>
      <c r="BI421" s="369"/>
      <c r="BJ421" s="369"/>
      <c r="BK421" s="369"/>
    </row>
    <row r="422" spans="23:63" ht="20.100000000000001" customHeight="1" x14ac:dyDescent="0.25">
      <c r="W422" s="380">
        <f t="shared" si="30"/>
        <v>51</v>
      </c>
      <c r="X422" s="117">
        <f t="shared" si="44"/>
        <v>0</v>
      </c>
      <c r="Y422" s="117">
        <f t="shared" si="44"/>
        <v>0</v>
      </c>
      <c r="Z422" s="117">
        <f t="shared" si="44"/>
        <v>0</v>
      </c>
      <c r="AA422" s="118">
        <f t="shared" si="32"/>
        <v>0</v>
      </c>
      <c r="AB422" s="118">
        <f t="shared" si="33"/>
        <v>0</v>
      </c>
      <c r="AC422" s="117">
        <f t="shared" si="34"/>
        <v>0</v>
      </c>
      <c r="AD422" s="118">
        <f t="shared" si="35"/>
        <v>0</v>
      </c>
      <c r="AH422" s="379">
        <v>51</v>
      </c>
      <c r="AI422" s="357">
        <v>0</v>
      </c>
      <c r="AJ422" s="382">
        <v>0</v>
      </c>
      <c r="AK422" s="357">
        <v>0</v>
      </c>
      <c r="AL422" s="357">
        <f t="shared" si="26"/>
        <v>0</v>
      </c>
      <c r="AM422" s="357">
        <f t="shared" si="27"/>
        <v>0</v>
      </c>
      <c r="AN422" s="357">
        <v>0</v>
      </c>
      <c r="AO422" s="357">
        <f t="shared" si="29"/>
        <v>0</v>
      </c>
      <c r="BH422" s="369"/>
      <c r="BI422" s="369"/>
      <c r="BJ422" s="369"/>
      <c r="BK422" s="369"/>
    </row>
    <row r="423" spans="23:63" ht="20.100000000000001" customHeight="1" x14ac:dyDescent="0.25">
      <c r="W423" s="380">
        <f t="shared" si="30"/>
        <v>52</v>
      </c>
      <c r="X423" s="117">
        <f t="shared" si="44"/>
        <v>0</v>
      </c>
      <c r="Y423" s="117">
        <f t="shared" si="44"/>
        <v>0</v>
      </c>
      <c r="Z423" s="117">
        <f t="shared" si="44"/>
        <v>0</v>
      </c>
      <c r="AA423" s="118">
        <f t="shared" si="32"/>
        <v>0</v>
      </c>
      <c r="AB423" s="118">
        <f t="shared" si="33"/>
        <v>0</v>
      </c>
      <c r="AC423" s="117">
        <f t="shared" si="34"/>
        <v>0</v>
      </c>
      <c r="AD423" s="118">
        <f t="shared" si="35"/>
        <v>0</v>
      </c>
      <c r="AH423" s="379">
        <v>52</v>
      </c>
      <c r="AI423" s="357">
        <v>0</v>
      </c>
      <c r="AJ423" s="382">
        <v>0</v>
      </c>
      <c r="AK423" s="357">
        <v>0</v>
      </c>
      <c r="AL423" s="357">
        <f t="shared" si="26"/>
        <v>0</v>
      </c>
      <c r="AM423" s="357">
        <f t="shared" si="27"/>
        <v>0</v>
      </c>
      <c r="AN423" s="357">
        <v>0</v>
      </c>
      <c r="AO423" s="357">
        <f t="shared" si="29"/>
        <v>0</v>
      </c>
      <c r="BH423" s="369"/>
      <c r="BI423" s="369"/>
      <c r="BJ423" s="369"/>
      <c r="BK423" s="369"/>
    </row>
    <row r="424" spans="23:63" ht="20.100000000000001" customHeight="1" x14ac:dyDescent="0.25">
      <c r="W424" s="380">
        <f t="shared" si="30"/>
        <v>53</v>
      </c>
      <c r="X424" s="117">
        <f t="shared" si="44"/>
        <v>0</v>
      </c>
      <c r="Y424" s="117">
        <f t="shared" si="44"/>
        <v>0</v>
      </c>
      <c r="Z424" s="117">
        <f t="shared" si="44"/>
        <v>0</v>
      </c>
      <c r="AA424" s="118">
        <f t="shared" si="32"/>
        <v>0</v>
      </c>
      <c r="AB424" s="118">
        <f t="shared" si="33"/>
        <v>0</v>
      </c>
      <c r="AC424" s="117">
        <f t="shared" si="34"/>
        <v>0</v>
      </c>
      <c r="AD424" s="118">
        <f t="shared" si="35"/>
        <v>0</v>
      </c>
      <c r="AH424" s="379">
        <v>53</v>
      </c>
      <c r="AI424" s="357">
        <v>0</v>
      </c>
      <c r="AJ424" s="382">
        <v>0</v>
      </c>
      <c r="AK424" s="357">
        <v>0</v>
      </c>
      <c r="AL424" s="357">
        <f t="shared" si="26"/>
        <v>0</v>
      </c>
      <c r="AM424" s="357">
        <f t="shared" si="27"/>
        <v>0</v>
      </c>
      <c r="AN424" s="357">
        <v>0</v>
      </c>
      <c r="AO424" s="357">
        <f t="shared" si="29"/>
        <v>0</v>
      </c>
      <c r="BH424" s="369"/>
      <c r="BI424" s="369"/>
      <c r="BJ424" s="369"/>
      <c r="BK424" s="369"/>
    </row>
    <row r="425" spans="23:63" ht="20.100000000000001" customHeight="1" x14ac:dyDescent="0.25">
      <c r="W425" s="380">
        <f t="shared" si="30"/>
        <v>54</v>
      </c>
      <c r="X425" s="117">
        <f t="shared" si="44"/>
        <v>0</v>
      </c>
      <c r="Y425" s="117">
        <f t="shared" si="44"/>
        <v>0</v>
      </c>
      <c r="Z425" s="117">
        <f t="shared" si="44"/>
        <v>0</v>
      </c>
      <c r="AA425" s="118">
        <f t="shared" si="32"/>
        <v>0</v>
      </c>
      <c r="AB425" s="118">
        <f t="shared" si="33"/>
        <v>0</v>
      </c>
      <c r="AC425" s="117">
        <f t="shared" si="34"/>
        <v>0</v>
      </c>
      <c r="AD425" s="118">
        <f t="shared" si="35"/>
        <v>0</v>
      </c>
      <c r="AH425" s="379">
        <v>54</v>
      </c>
      <c r="AI425" s="357">
        <v>0</v>
      </c>
      <c r="AJ425" s="382">
        <v>0</v>
      </c>
      <c r="AK425" s="357">
        <v>0</v>
      </c>
      <c r="AL425" s="357">
        <f t="shared" si="26"/>
        <v>0</v>
      </c>
      <c r="AM425" s="357">
        <f t="shared" si="27"/>
        <v>0</v>
      </c>
      <c r="AN425" s="357">
        <v>0</v>
      </c>
      <c r="AO425" s="357">
        <f t="shared" si="29"/>
        <v>0</v>
      </c>
      <c r="BH425" s="369"/>
      <c r="BI425" s="369"/>
      <c r="BJ425" s="369"/>
      <c r="BK425" s="369"/>
    </row>
    <row r="426" spans="23:63" ht="20.100000000000001" customHeight="1" x14ac:dyDescent="0.25">
      <c r="W426" s="380">
        <f t="shared" si="30"/>
        <v>55</v>
      </c>
      <c r="X426" s="117">
        <f t="shared" si="44"/>
        <v>0</v>
      </c>
      <c r="Y426" s="117">
        <f t="shared" si="44"/>
        <v>0</v>
      </c>
      <c r="Z426" s="117">
        <f t="shared" si="44"/>
        <v>0</v>
      </c>
      <c r="AA426" s="118">
        <f t="shared" si="32"/>
        <v>0</v>
      </c>
      <c r="AB426" s="118">
        <f t="shared" si="33"/>
        <v>0</v>
      </c>
      <c r="AC426" s="117">
        <f t="shared" si="34"/>
        <v>0</v>
      </c>
      <c r="AD426" s="118">
        <f t="shared" si="35"/>
        <v>0</v>
      </c>
      <c r="AH426" s="379">
        <v>55</v>
      </c>
      <c r="AI426" s="357">
        <v>0</v>
      </c>
      <c r="AJ426" s="382">
        <v>0</v>
      </c>
      <c r="AK426" s="357">
        <v>0</v>
      </c>
      <c r="AL426" s="357">
        <f t="shared" si="26"/>
        <v>0</v>
      </c>
      <c r="AM426" s="357">
        <f t="shared" si="27"/>
        <v>0</v>
      </c>
      <c r="AN426" s="357">
        <v>0</v>
      </c>
      <c r="AO426" s="357">
        <f t="shared" si="29"/>
        <v>0</v>
      </c>
      <c r="BH426" s="369"/>
      <c r="BI426" s="369"/>
      <c r="BJ426" s="369"/>
      <c r="BK426" s="369"/>
    </row>
    <row r="427" spans="23:63" ht="20.100000000000001" customHeight="1" x14ac:dyDescent="0.25">
      <c r="W427" s="380">
        <f t="shared" si="30"/>
        <v>56</v>
      </c>
      <c r="X427" s="117">
        <f t="shared" si="44"/>
        <v>0</v>
      </c>
      <c r="Y427" s="117">
        <f t="shared" si="44"/>
        <v>0</v>
      </c>
      <c r="Z427" s="117">
        <f t="shared" si="44"/>
        <v>0</v>
      </c>
      <c r="AA427" s="118">
        <f t="shared" si="32"/>
        <v>0</v>
      </c>
      <c r="AB427" s="118">
        <f t="shared" si="33"/>
        <v>0</v>
      </c>
      <c r="AC427" s="117">
        <f t="shared" si="34"/>
        <v>0</v>
      </c>
      <c r="AD427" s="118">
        <f t="shared" si="35"/>
        <v>0</v>
      </c>
      <c r="AH427" s="379">
        <v>56</v>
      </c>
      <c r="AI427" s="357">
        <v>0</v>
      </c>
      <c r="AJ427" s="382">
        <v>0</v>
      </c>
      <c r="AK427" s="357">
        <v>0</v>
      </c>
      <c r="AL427" s="357">
        <f t="shared" si="26"/>
        <v>0</v>
      </c>
      <c r="AM427" s="357">
        <f t="shared" si="27"/>
        <v>0</v>
      </c>
      <c r="AN427" s="357">
        <v>0</v>
      </c>
      <c r="AO427" s="357">
        <f t="shared" si="29"/>
        <v>0</v>
      </c>
      <c r="BH427" s="369"/>
      <c r="BI427" s="369"/>
      <c r="BJ427" s="369"/>
      <c r="BK427" s="369"/>
    </row>
    <row r="428" spans="23:63" ht="20.100000000000001" customHeight="1" x14ac:dyDescent="0.25">
      <c r="W428" s="380">
        <f t="shared" si="30"/>
        <v>57</v>
      </c>
      <c r="X428" s="117">
        <f t="shared" si="44"/>
        <v>0</v>
      </c>
      <c r="Y428" s="117">
        <f t="shared" si="44"/>
        <v>0</v>
      </c>
      <c r="Z428" s="117">
        <f t="shared" si="44"/>
        <v>0</v>
      </c>
      <c r="AA428" s="118">
        <f t="shared" si="32"/>
        <v>0</v>
      </c>
      <c r="AB428" s="118">
        <f t="shared" si="33"/>
        <v>0</v>
      </c>
      <c r="AC428" s="117">
        <f t="shared" si="34"/>
        <v>0</v>
      </c>
      <c r="AD428" s="118">
        <f t="shared" si="35"/>
        <v>0</v>
      </c>
      <c r="AH428" s="379">
        <v>57</v>
      </c>
      <c r="AI428" s="357">
        <v>0</v>
      </c>
      <c r="AJ428" s="382">
        <v>0</v>
      </c>
      <c r="AK428" s="357">
        <v>0</v>
      </c>
      <c r="AL428" s="357">
        <f t="shared" si="26"/>
        <v>0</v>
      </c>
      <c r="AM428" s="357">
        <f t="shared" si="27"/>
        <v>0</v>
      </c>
      <c r="AN428" s="357">
        <v>0</v>
      </c>
      <c r="AO428" s="357">
        <f t="shared" si="29"/>
        <v>0</v>
      </c>
      <c r="BH428" s="369"/>
      <c r="BI428" s="369"/>
      <c r="BJ428" s="369"/>
      <c r="BK428" s="369"/>
    </row>
    <row r="429" spans="23:63" ht="20.100000000000001" customHeight="1" x14ac:dyDescent="0.25">
      <c r="W429" s="380">
        <f t="shared" si="30"/>
        <v>58</v>
      </c>
      <c r="X429" s="117">
        <f t="shared" si="44"/>
        <v>0</v>
      </c>
      <c r="Y429" s="117">
        <f t="shared" si="44"/>
        <v>0</v>
      </c>
      <c r="Z429" s="117">
        <f t="shared" si="44"/>
        <v>0</v>
      </c>
      <c r="AA429" s="118">
        <f t="shared" si="32"/>
        <v>0</v>
      </c>
      <c r="AB429" s="118">
        <f t="shared" si="33"/>
        <v>0</v>
      </c>
      <c r="AC429" s="117">
        <f t="shared" si="34"/>
        <v>0</v>
      </c>
      <c r="AD429" s="118">
        <f t="shared" si="35"/>
        <v>0</v>
      </c>
      <c r="AH429" s="379">
        <v>58</v>
      </c>
      <c r="AI429" s="357">
        <v>0</v>
      </c>
      <c r="AJ429" s="382">
        <v>0</v>
      </c>
      <c r="AK429" s="357">
        <v>0</v>
      </c>
      <c r="AL429" s="357">
        <f t="shared" si="26"/>
        <v>0</v>
      </c>
      <c r="AM429" s="357">
        <f t="shared" si="27"/>
        <v>0</v>
      </c>
      <c r="AN429" s="357">
        <v>0</v>
      </c>
      <c r="AO429" s="357">
        <f t="shared" si="29"/>
        <v>0</v>
      </c>
      <c r="BH429" s="369"/>
      <c r="BI429" s="369"/>
      <c r="BJ429" s="369"/>
      <c r="BK429" s="369"/>
    </row>
    <row r="430" spans="23:63" ht="20.100000000000001" customHeight="1" x14ac:dyDescent="0.25">
      <c r="W430" s="380">
        <f t="shared" si="30"/>
        <v>59</v>
      </c>
      <c r="X430" s="117">
        <f t="shared" si="44"/>
        <v>0</v>
      </c>
      <c r="Y430" s="117">
        <f t="shared" si="44"/>
        <v>0</v>
      </c>
      <c r="Z430" s="117">
        <f t="shared" si="44"/>
        <v>0</v>
      </c>
      <c r="AA430" s="118">
        <f t="shared" si="32"/>
        <v>0</v>
      </c>
      <c r="AB430" s="118">
        <f t="shared" si="33"/>
        <v>0</v>
      </c>
      <c r="AC430" s="117">
        <f t="shared" si="34"/>
        <v>0</v>
      </c>
      <c r="AD430" s="118">
        <f t="shared" si="35"/>
        <v>0</v>
      </c>
      <c r="AH430" s="379">
        <v>59</v>
      </c>
      <c r="AI430" s="357">
        <v>0</v>
      </c>
      <c r="AJ430" s="382">
        <v>0</v>
      </c>
      <c r="AK430" s="357">
        <v>0</v>
      </c>
      <c r="AL430" s="357">
        <f t="shared" si="26"/>
        <v>0</v>
      </c>
      <c r="AM430" s="357">
        <f t="shared" si="27"/>
        <v>0</v>
      </c>
      <c r="AN430" s="357">
        <v>0</v>
      </c>
      <c r="AO430" s="357">
        <f t="shared" si="29"/>
        <v>0</v>
      </c>
      <c r="BH430" s="369"/>
      <c r="BI430" s="369"/>
      <c r="BJ430" s="369"/>
      <c r="BK430" s="369"/>
    </row>
    <row r="431" spans="23:63" ht="20.100000000000001" customHeight="1" x14ac:dyDescent="0.25">
      <c r="W431" s="380">
        <f t="shared" si="30"/>
        <v>60</v>
      </c>
      <c r="X431" s="117">
        <f t="shared" si="44"/>
        <v>0</v>
      </c>
      <c r="Y431" s="117">
        <f t="shared" si="44"/>
        <v>0</v>
      </c>
      <c r="Z431" s="117">
        <f t="shared" si="44"/>
        <v>0</v>
      </c>
      <c r="AA431" s="118">
        <f t="shared" si="32"/>
        <v>0</v>
      </c>
      <c r="AB431" s="118">
        <f t="shared" si="33"/>
        <v>0</v>
      </c>
      <c r="AC431" s="117">
        <f t="shared" si="34"/>
        <v>0</v>
      </c>
      <c r="AD431" s="118">
        <f t="shared" si="35"/>
        <v>0</v>
      </c>
      <c r="AH431" s="379">
        <v>60</v>
      </c>
      <c r="AI431" s="357">
        <v>0</v>
      </c>
      <c r="AJ431" s="382">
        <v>0</v>
      </c>
      <c r="AK431" s="357">
        <v>0</v>
      </c>
      <c r="AL431" s="357">
        <f t="shared" si="26"/>
        <v>0</v>
      </c>
      <c r="AM431" s="357">
        <f t="shared" si="27"/>
        <v>0</v>
      </c>
      <c r="AN431" s="357">
        <v>0</v>
      </c>
      <c r="AO431" s="357">
        <f t="shared" si="29"/>
        <v>0</v>
      </c>
      <c r="BH431" s="369"/>
      <c r="BI431" s="369"/>
      <c r="BJ431" s="369"/>
      <c r="BK431" s="369"/>
    </row>
    <row r="432" spans="23:63" ht="20.100000000000001" customHeight="1" x14ac:dyDescent="0.25">
      <c r="W432" s="380">
        <f t="shared" si="30"/>
        <v>61</v>
      </c>
      <c r="X432" s="117">
        <f t="shared" si="44"/>
        <v>0</v>
      </c>
      <c r="Y432" s="117">
        <f t="shared" si="44"/>
        <v>0</v>
      </c>
      <c r="Z432" s="117">
        <f t="shared" si="44"/>
        <v>0</v>
      </c>
      <c r="AA432" s="118">
        <f t="shared" si="32"/>
        <v>0</v>
      </c>
      <c r="AB432" s="118">
        <f t="shared" si="33"/>
        <v>0</v>
      </c>
      <c r="AC432" s="117">
        <f t="shared" si="34"/>
        <v>0</v>
      </c>
      <c r="AD432" s="118">
        <f t="shared" si="35"/>
        <v>0</v>
      </c>
      <c r="AH432" s="379">
        <v>61</v>
      </c>
      <c r="AI432" s="357">
        <v>0</v>
      </c>
      <c r="AJ432" s="382">
        <v>0</v>
      </c>
      <c r="AK432" s="357">
        <v>0</v>
      </c>
      <c r="AL432" s="357">
        <f t="shared" si="26"/>
        <v>0</v>
      </c>
      <c r="AM432" s="357">
        <f t="shared" si="27"/>
        <v>0</v>
      </c>
      <c r="AN432" s="357">
        <v>0</v>
      </c>
      <c r="AO432" s="357">
        <f t="shared" si="29"/>
        <v>0</v>
      </c>
      <c r="BH432" s="369"/>
      <c r="BI432" s="369"/>
      <c r="BJ432" s="369"/>
      <c r="BK432" s="369"/>
    </row>
    <row r="433" spans="23:63" ht="20.100000000000001" customHeight="1" x14ac:dyDescent="0.25">
      <c r="W433" s="380">
        <f t="shared" si="30"/>
        <v>62</v>
      </c>
      <c r="X433" s="117">
        <f t="shared" si="44"/>
        <v>0</v>
      </c>
      <c r="Y433" s="117">
        <f t="shared" si="44"/>
        <v>0</v>
      </c>
      <c r="Z433" s="117">
        <f t="shared" si="44"/>
        <v>0</v>
      </c>
      <c r="AA433" s="118">
        <f t="shared" si="32"/>
        <v>0</v>
      </c>
      <c r="AB433" s="118">
        <f t="shared" si="33"/>
        <v>0</v>
      </c>
      <c r="AC433" s="117">
        <f t="shared" si="34"/>
        <v>0</v>
      </c>
      <c r="AD433" s="118">
        <f t="shared" si="35"/>
        <v>0</v>
      </c>
      <c r="AH433" s="379">
        <v>62</v>
      </c>
      <c r="AI433" s="357">
        <v>0</v>
      </c>
      <c r="AJ433" s="382">
        <v>0</v>
      </c>
      <c r="AK433" s="357">
        <v>0</v>
      </c>
      <c r="AL433" s="357">
        <f t="shared" si="26"/>
        <v>0</v>
      </c>
      <c r="AM433" s="357">
        <f t="shared" si="27"/>
        <v>0</v>
      </c>
      <c r="AN433" s="357">
        <v>0</v>
      </c>
      <c r="AO433" s="357">
        <f t="shared" si="29"/>
        <v>0</v>
      </c>
      <c r="BH433" s="369"/>
      <c r="BI433" s="369"/>
      <c r="BJ433" s="369"/>
      <c r="BK433" s="369"/>
    </row>
    <row r="434" spans="23:63" ht="20.100000000000001" customHeight="1" x14ac:dyDescent="0.25">
      <c r="W434" s="380">
        <f t="shared" si="30"/>
        <v>63</v>
      </c>
      <c r="X434" s="117">
        <f t="shared" si="44"/>
        <v>0</v>
      </c>
      <c r="Y434" s="117">
        <f t="shared" si="44"/>
        <v>0</v>
      </c>
      <c r="Z434" s="117">
        <f t="shared" si="44"/>
        <v>0</v>
      </c>
      <c r="AA434" s="118">
        <f t="shared" si="32"/>
        <v>0</v>
      </c>
      <c r="AB434" s="118">
        <f t="shared" si="33"/>
        <v>0</v>
      </c>
      <c r="AC434" s="117">
        <f t="shared" si="34"/>
        <v>0</v>
      </c>
      <c r="AD434" s="118">
        <f t="shared" si="35"/>
        <v>0</v>
      </c>
      <c r="AH434" s="379">
        <v>63</v>
      </c>
      <c r="AI434" s="357">
        <v>0</v>
      </c>
      <c r="AJ434" s="382">
        <v>0</v>
      </c>
      <c r="AK434" s="357">
        <v>0</v>
      </c>
      <c r="AL434" s="357">
        <f t="shared" si="26"/>
        <v>0</v>
      </c>
      <c r="AM434" s="357">
        <f t="shared" si="27"/>
        <v>0</v>
      </c>
      <c r="AN434" s="357">
        <v>0</v>
      </c>
      <c r="AO434" s="357">
        <f t="shared" si="29"/>
        <v>0</v>
      </c>
      <c r="BH434" s="369"/>
      <c r="BI434" s="369"/>
      <c r="BJ434" s="369"/>
      <c r="BK434" s="369"/>
    </row>
    <row r="435" spans="23:63" ht="20.100000000000001" customHeight="1" x14ac:dyDescent="0.25">
      <c r="W435" s="380">
        <f t="shared" si="30"/>
        <v>64</v>
      </c>
      <c r="X435" s="117">
        <f t="shared" si="44"/>
        <v>0</v>
      </c>
      <c r="Y435" s="117">
        <f t="shared" si="44"/>
        <v>0</v>
      </c>
      <c r="Z435" s="117">
        <f t="shared" si="44"/>
        <v>0</v>
      </c>
      <c r="AA435" s="118">
        <f t="shared" si="32"/>
        <v>0</v>
      </c>
      <c r="AB435" s="118">
        <f t="shared" si="33"/>
        <v>0</v>
      </c>
      <c r="AC435" s="117">
        <f t="shared" si="34"/>
        <v>0</v>
      </c>
      <c r="AD435" s="118">
        <f t="shared" si="35"/>
        <v>0</v>
      </c>
      <c r="AH435" s="379">
        <v>64</v>
      </c>
      <c r="AI435" s="357">
        <v>0</v>
      </c>
      <c r="AJ435" s="382">
        <v>0</v>
      </c>
      <c r="AK435" s="357">
        <v>0</v>
      </c>
      <c r="AL435" s="357">
        <f t="shared" ref="AL435:AL451" si="45">AN435</f>
        <v>0</v>
      </c>
      <c r="AM435" s="357">
        <f t="shared" ref="AM435:AM451" si="46">AK435</f>
        <v>0</v>
      </c>
      <c r="AN435" s="357">
        <v>0</v>
      </c>
      <c r="AO435" s="357">
        <f t="shared" ref="AO435:AO451" si="47">AI435</f>
        <v>0</v>
      </c>
      <c r="BH435" s="369"/>
      <c r="BI435" s="369"/>
      <c r="BJ435" s="369"/>
      <c r="BK435" s="369"/>
    </row>
    <row r="436" spans="23:63" ht="20.100000000000001" customHeight="1" x14ac:dyDescent="0.25">
      <c r="W436" s="380">
        <f t="shared" ref="W436:W451" si="48">AH436</f>
        <v>65</v>
      </c>
      <c r="X436" s="117">
        <f t="shared" ref="X436:Z451" si="49">AI436/100</f>
        <v>0</v>
      </c>
      <c r="Y436" s="117">
        <f t="shared" si="49"/>
        <v>0</v>
      </c>
      <c r="Z436" s="117">
        <f t="shared" si="49"/>
        <v>0</v>
      </c>
      <c r="AA436" s="118">
        <f t="shared" ref="AA436:AA451" si="50">AC436</f>
        <v>0</v>
      </c>
      <c r="AB436" s="118">
        <f t="shared" ref="AB436:AB451" si="51">Z436</f>
        <v>0</v>
      </c>
      <c r="AC436" s="117">
        <f t="shared" ref="AC436:AC451" si="52">AN436/100</f>
        <v>0</v>
      </c>
      <c r="AD436" s="118">
        <f t="shared" ref="AD436:AD451" si="53">X436</f>
        <v>0</v>
      </c>
      <c r="AH436" s="379">
        <v>65</v>
      </c>
      <c r="AI436" s="357">
        <v>0</v>
      </c>
      <c r="AJ436" s="382">
        <v>0</v>
      </c>
      <c r="AK436" s="357">
        <v>0</v>
      </c>
      <c r="AL436" s="357">
        <f t="shared" si="45"/>
        <v>0</v>
      </c>
      <c r="AM436" s="357">
        <f t="shared" si="46"/>
        <v>0</v>
      </c>
      <c r="AN436" s="357">
        <v>0</v>
      </c>
      <c r="AO436" s="357">
        <f t="shared" si="47"/>
        <v>0</v>
      </c>
      <c r="BH436" s="369"/>
      <c r="BI436" s="369"/>
      <c r="BJ436" s="369"/>
      <c r="BK436" s="369"/>
    </row>
    <row r="437" spans="23:63" ht="20.100000000000001" customHeight="1" x14ac:dyDescent="0.25">
      <c r="W437" s="380">
        <f t="shared" si="48"/>
        <v>66</v>
      </c>
      <c r="X437" s="117">
        <f t="shared" si="49"/>
        <v>0</v>
      </c>
      <c r="Y437" s="117">
        <f t="shared" si="49"/>
        <v>0</v>
      </c>
      <c r="Z437" s="117">
        <f t="shared" si="49"/>
        <v>0</v>
      </c>
      <c r="AA437" s="118">
        <f t="shared" si="50"/>
        <v>0</v>
      </c>
      <c r="AB437" s="118">
        <f t="shared" si="51"/>
        <v>0</v>
      </c>
      <c r="AC437" s="117">
        <f t="shared" si="52"/>
        <v>0</v>
      </c>
      <c r="AD437" s="118">
        <f t="shared" si="53"/>
        <v>0</v>
      </c>
      <c r="AH437" s="379">
        <v>66</v>
      </c>
      <c r="AI437" s="357">
        <v>0</v>
      </c>
      <c r="AJ437" s="382">
        <v>0</v>
      </c>
      <c r="AK437" s="357">
        <v>0</v>
      </c>
      <c r="AL437" s="357">
        <f t="shared" si="45"/>
        <v>0</v>
      </c>
      <c r="AM437" s="357">
        <f t="shared" si="46"/>
        <v>0</v>
      </c>
      <c r="AN437" s="357">
        <v>0</v>
      </c>
      <c r="AO437" s="357">
        <f t="shared" si="47"/>
        <v>0</v>
      </c>
      <c r="BH437" s="369"/>
      <c r="BI437" s="369"/>
      <c r="BJ437" s="369"/>
      <c r="BK437" s="369"/>
    </row>
    <row r="438" spans="23:63" ht="20.100000000000001" customHeight="1" x14ac:dyDescent="0.25">
      <c r="W438" s="380">
        <f t="shared" si="48"/>
        <v>67</v>
      </c>
      <c r="X438" s="117">
        <f t="shared" si="49"/>
        <v>0</v>
      </c>
      <c r="Y438" s="117">
        <f t="shared" si="49"/>
        <v>0</v>
      </c>
      <c r="Z438" s="117">
        <f t="shared" si="49"/>
        <v>0</v>
      </c>
      <c r="AA438" s="118">
        <f t="shared" si="50"/>
        <v>0</v>
      </c>
      <c r="AB438" s="118">
        <f t="shared" si="51"/>
        <v>0</v>
      </c>
      <c r="AC438" s="117">
        <f t="shared" si="52"/>
        <v>0</v>
      </c>
      <c r="AD438" s="118">
        <f t="shared" si="53"/>
        <v>0</v>
      </c>
      <c r="AH438" s="379">
        <v>67</v>
      </c>
      <c r="AI438" s="357">
        <v>0</v>
      </c>
      <c r="AJ438" s="382">
        <v>0</v>
      </c>
      <c r="AK438" s="357">
        <v>0</v>
      </c>
      <c r="AL438" s="357">
        <f t="shared" si="45"/>
        <v>0</v>
      </c>
      <c r="AM438" s="357">
        <f t="shared" si="46"/>
        <v>0</v>
      </c>
      <c r="AN438" s="357">
        <v>0</v>
      </c>
      <c r="AO438" s="357">
        <f t="shared" si="47"/>
        <v>0</v>
      </c>
      <c r="BH438" s="369"/>
      <c r="BI438" s="369"/>
      <c r="BJ438" s="369"/>
      <c r="BK438" s="369"/>
    </row>
    <row r="439" spans="23:63" ht="20.100000000000001" customHeight="1" x14ac:dyDescent="0.25">
      <c r="W439" s="380">
        <f t="shared" si="48"/>
        <v>68</v>
      </c>
      <c r="X439" s="117">
        <f t="shared" si="49"/>
        <v>0</v>
      </c>
      <c r="Y439" s="117">
        <f t="shared" si="49"/>
        <v>0</v>
      </c>
      <c r="Z439" s="117">
        <f t="shared" si="49"/>
        <v>0</v>
      </c>
      <c r="AA439" s="118">
        <f t="shared" si="50"/>
        <v>0</v>
      </c>
      <c r="AB439" s="118">
        <f t="shared" si="51"/>
        <v>0</v>
      </c>
      <c r="AC439" s="117">
        <f t="shared" si="52"/>
        <v>0</v>
      </c>
      <c r="AD439" s="118">
        <f t="shared" si="53"/>
        <v>0</v>
      </c>
      <c r="AH439" s="379">
        <v>68</v>
      </c>
      <c r="AI439" s="357">
        <v>0</v>
      </c>
      <c r="AJ439" s="382">
        <v>0</v>
      </c>
      <c r="AK439" s="357">
        <v>0</v>
      </c>
      <c r="AL439" s="357">
        <f t="shared" si="45"/>
        <v>0</v>
      </c>
      <c r="AM439" s="357">
        <f t="shared" si="46"/>
        <v>0</v>
      </c>
      <c r="AN439" s="357">
        <v>0</v>
      </c>
      <c r="AO439" s="357">
        <f t="shared" si="47"/>
        <v>0</v>
      </c>
      <c r="BH439" s="369"/>
      <c r="BI439" s="369"/>
      <c r="BJ439" s="369"/>
      <c r="BK439" s="369"/>
    </row>
    <row r="440" spans="23:63" ht="20.100000000000001" customHeight="1" x14ac:dyDescent="0.25">
      <c r="W440" s="380">
        <f t="shared" si="48"/>
        <v>69</v>
      </c>
      <c r="X440" s="117">
        <f t="shared" si="49"/>
        <v>0</v>
      </c>
      <c r="Y440" s="117">
        <f t="shared" si="49"/>
        <v>0</v>
      </c>
      <c r="Z440" s="117">
        <f t="shared" si="49"/>
        <v>0</v>
      </c>
      <c r="AA440" s="118">
        <f t="shared" si="50"/>
        <v>0</v>
      </c>
      <c r="AB440" s="118">
        <f t="shared" si="51"/>
        <v>0</v>
      </c>
      <c r="AC440" s="117">
        <f t="shared" si="52"/>
        <v>0</v>
      </c>
      <c r="AD440" s="118">
        <f t="shared" si="53"/>
        <v>0</v>
      </c>
      <c r="AH440" s="379">
        <v>69</v>
      </c>
      <c r="AI440" s="357">
        <v>0</v>
      </c>
      <c r="AJ440" s="382">
        <v>0</v>
      </c>
      <c r="AK440" s="357">
        <v>0</v>
      </c>
      <c r="AL440" s="357">
        <f t="shared" si="45"/>
        <v>0</v>
      </c>
      <c r="AM440" s="357">
        <f t="shared" si="46"/>
        <v>0</v>
      </c>
      <c r="AN440" s="357">
        <v>0</v>
      </c>
      <c r="AO440" s="357">
        <f t="shared" si="47"/>
        <v>0</v>
      </c>
      <c r="BH440" s="369"/>
      <c r="BI440" s="369"/>
      <c r="BJ440" s="369"/>
      <c r="BK440" s="369"/>
    </row>
    <row r="441" spans="23:63" ht="20.100000000000001" customHeight="1" x14ac:dyDescent="0.25">
      <c r="W441" s="380">
        <f t="shared" si="48"/>
        <v>70</v>
      </c>
      <c r="X441" s="117">
        <f t="shared" si="49"/>
        <v>0</v>
      </c>
      <c r="Y441" s="117">
        <f t="shared" si="49"/>
        <v>0</v>
      </c>
      <c r="Z441" s="117">
        <f t="shared" si="49"/>
        <v>0</v>
      </c>
      <c r="AA441" s="118">
        <f t="shared" si="50"/>
        <v>0</v>
      </c>
      <c r="AB441" s="118">
        <f t="shared" si="51"/>
        <v>0</v>
      </c>
      <c r="AC441" s="117">
        <f t="shared" si="52"/>
        <v>0</v>
      </c>
      <c r="AD441" s="118">
        <f t="shared" si="53"/>
        <v>0</v>
      </c>
      <c r="AH441" s="379">
        <v>70</v>
      </c>
      <c r="AI441" s="357">
        <v>0</v>
      </c>
      <c r="AJ441" s="382">
        <v>0</v>
      </c>
      <c r="AK441" s="357">
        <v>0</v>
      </c>
      <c r="AL441" s="357">
        <f t="shared" si="45"/>
        <v>0</v>
      </c>
      <c r="AM441" s="357">
        <f t="shared" si="46"/>
        <v>0</v>
      </c>
      <c r="AN441" s="357">
        <v>0</v>
      </c>
      <c r="AO441" s="357">
        <f t="shared" si="47"/>
        <v>0</v>
      </c>
      <c r="BH441" s="369"/>
      <c r="BI441" s="369"/>
      <c r="BJ441" s="369"/>
      <c r="BK441" s="369"/>
    </row>
    <row r="442" spans="23:63" ht="20.100000000000001" customHeight="1" x14ac:dyDescent="0.25">
      <c r="W442" s="380">
        <f t="shared" si="48"/>
        <v>71</v>
      </c>
      <c r="X442" s="117">
        <f t="shared" si="49"/>
        <v>0</v>
      </c>
      <c r="Y442" s="117">
        <f t="shared" si="49"/>
        <v>0</v>
      </c>
      <c r="Z442" s="117">
        <f t="shared" si="49"/>
        <v>0</v>
      </c>
      <c r="AA442" s="118">
        <f t="shared" si="50"/>
        <v>0</v>
      </c>
      <c r="AB442" s="118">
        <f t="shared" si="51"/>
        <v>0</v>
      </c>
      <c r="AC442" s="117">
        <f t="shared" si="52"/>
        <v>0</v>
      </c>
      <c r="AD442" s="118">
        <f t="shared" si="53"/>
        <v>0</v>
      </c>
      <c r="AH442" s="379">
        <v>71</v>
      </c>
      <c r="AI442" s="357">
        <v>0</v>
      </c>
      <c r="AJ442" s="382">
        <v>0</v>
      </c>
      <c r="AK442" s="357">
        <v>0</v>
      </c>
      <c r="AL442" s="357">
        <f t="shared" si="45"/>
        <v>0</v>
      </c>
      <c r="AM442" s="357">
        <f t="shared" si="46"/>
        <v>0</v>
      </c>
      <c r="AN442" s="357">
        <v>0</v>
      </c>
      <c r="AO442" s="357">
        <f t="shared" si="47"/>
        <v>0</v>
      </c>
      <c r="BH442" s="369"/>
      <c r="BI442" s="369"/>
      <c r="BJ442" s="369"/>
      <c r="BK442" s="369"/>
    </row>
    <row r="443" spans="23:63" ht="20.100000000000001" customHeight="1" x14ac:dyDescent="0.25">
      <c r="W443" s="380">
        <f t="shared" si="48"/>
        <v>72</v>
      </c>
      <c r="X443" s="117">
        <f t="shared" si="49"/>
        <v>0</v>
      </c>
      <c r="Y443" s="117">
        <f t="shared" si="49"/>
        <v>0</v>
      </c>
      <c r="Z443" s="117">
        <f t="shared" si="49"/>
        <v>0</v>
      </c>
      <c r="AA443" s="118">
        <f t="shared" si="50"/>
        <v>0</v>
      </c>
      <c r="AB443" s="118">
        <f t="shared" si="51"/>
        <v>0</v>
      </c>
      <c r="AC443" s="117">
        <f t="shared" si="52"/>
        <v>0</v>
      </c>
      <c r="AD443" s="118">
        <f t="shared" si="53"/>
        <v>0</v>
      </c>
      <c r="AH443" s="379">
        <v>72</v>
      </c>
      <c r="AI443" s="357">
        <v>0</v>
      </c>
      <c r="AJ443" s="382">
        <v>0</v>
      </c>
      <c r="AK443" s="357">
        <v>0</v>
      </c>
      <c r="AL443" s="357">
        <f t="shared" si="45"/>
        <v>0</v>
      </c>
      <c r="AM443" s="357">
        <f t="shared" si="46"/>
        <v>0</v>
      </c>
      <c r="AN443" s="357">
        <v>0</v>
      </c>
      <c r="AO443" s="357">
        <f t="shared" si="47"/>
        <v>0</v>
      </c>
      <c r="BH443" s="369"/>
      <c r="BI443" s="369"/>
      <c r="BJ443" s="369"/>
      <c r="BK443" s="369"/>
    </row>
    <row r="444" spans="23:63" ht="20.100000000000001" customHeight="1" x14ac:dyDescent="0.25">
      <c r="W444" s="380">
        <f t="shared" si="48"/>
        <v>73</v>
      </c>
      <c r="X444" s="117">
        <f t="shared" si="49"/>
        <v>0</v>
      </c>
      <c r="Y444" s="117">
        <f t="shared" si="49"/>
        <v>0</v>
      </c>
      <c r="Z444" s="117">
        <f t="shared" si="49"/>
        <v>0</v>
      </c>
      <c r="AA444" s="118">
        <f t="shared" si="50"/>
        <v>0</v>
      </c>
      <c r="AB444" s="118">
        <f t="shared" si="51"/>
        <v>0</v>
      </c>
      <c r="AC444" s="117">
        <f t="shared" si="52"/>
        <v>0</v>
      </c>
      <c r="AD444" s="118">
        <f t="shared" si="53"/>
        <v>0</v>
      </c>
      <c r="AH444" s="379">
        <v>73</v>
      </c>
      <c r="AI444" s="357">
        <v>0</v>
      </c>
      <c r="AJ444" s="382">
        <v>0</v>
      </c>
      <c r="AK444" s="357">
        <v>0</v>
      </c>
      <c r="AL444" s="357">
        <f t="shared" si="45"/>
        <v>0</v>
      </c>
      <c r="AM444" s="357">
        <f t="shared" si="46"/>
        <v>0</v>
      </c>
      <c r="AN444" s="357">
        <v>0</v>
      </c>
      <c r="AO444" s="357">
        <f t="shared" si="47"/>
        <v>0</v>
      </c>
      <c r="BH444" s="369"/>
      <c r="BI444" s="369"/>
      <c r="BJ444" s="369"/>
      <c r="BK444" s="369"/>
    </row>
    <row r="445" spans="23:63" ht="20.100000000000001" customHeight="1" x14ac:dyDescent="0.25">
      <c r="W445" s="380">
        <f t="shared" si="48"/>
        <v>74</v>
      </c>
      <c r="X445" s="117">
        <f t="shared" si="49"/>
        <v>0</v>
      </c>
      <c r="Y445" s="117">
        <f t="shared" si="49"/>
        <v>0</v>
      </c>
      <c r="Z445" s="117">
        <f t="shared" si="49"/>
        <v>0</v>
      </c>
      <c r="AA445" s="118">
        <f t="shared" si="50"/>
        <v>0</v>
      </c>
      <c r="AB445" s="118">
        <f t="shared" si="51"/>
        <v>0</v>
      </c>
      <c r="AC445" s="117">
        <f t="shared" si="52"/>
        <v>0</v>
      </c>
      <c r="AD445" s="118">
        <f t="shared" si="53"/>
        <v>0</v>
      </c>
      <c r="AH445" s="379">
        <v>74</v>
      </c>
      <c r="AI445" s="357">
        <v>0</v>
      </c>
      <c r="AJ445" s="382">
        <v>0</v>
      </c>
      <c r="AK445" s="357">
        <v>0</v>
      </c>
      <c r="AL445" s="357">
        <f t="shared" si="45"/>
        <v>0</v>
      </c>
      <c r="AM445" s="357">
        <f t="shared" si="46"/>
        <v>0</v>
      </c>
      <c r="AN445" s="357">
        <v>0</v>
      </c>
      <c r="AO445" s="357">
        <f t="shared" si="47"/>
        <v>0</v>
      </c>
      <c r="BH445" s="369"/>
      <c r="BI445" s="369"/>
      <c r="BJ445" s="369"/>
      <c r="BK445" s="369"/>
    </row>
    <row r="446" spans="23:63" ht="20.100000000000001" customHeight="1" x14ac:dyDescent="0.25">
      <c r="W446" s="380">
        <f t="shared" si="48"/>
        <v>75</v>
      </c>
      <c r="X446" s="117">
        <f t="shared" si="49"/>
        <v>0</v>
      </c>
      <c r="Y446" s="117">
        <f t="shared" si="49"/>
        <v>0</v>
      </c>
      <c r="Z446" s="117">
        <f t="shared" si="49"/>
        <v>0</v>
      </c>
      <c r="AA446" s="118">
        <f t="shared" si="50"/>
        <v>0</v>
      </c>
      <c r="AB446" s="118">
        <f t="shared" si="51"/>
        <v>0</v>
      </c>
      <c r="AC446" s="117">
        <f t="shared" si="52"/>
        <v>0</v>
      </c>
      <c r="AD446" s="118">
        <f t="shared" si="53"/>
        <v>0</v>
      </c>
      <c r="AH446" s="379">
        <v>75</v>
      </c>
      <c r="AI446" s="357">
        <v>0</v>
      </c>
      <c r="AJ446" s="382">
        <v>0</v>
      </c>
      <c r="AK446" s="357">
        <v>0</v>
      </c>
      <c r="AL446" s="357">
        <f t="shared" si="45"/>
        <v>0</v>
      </c>
      <c r="AM446" s="357">
        <f t="shared" si="46"/>
        <v>0</v>
      </c>
      <c r="AN446" s="357">
        <v>0</v>
      </c>
      <c r="AO446" s="357">
        <f t="shared" si="47"/>
        <v>0</v>
      </c>
      <c r="BH446" s="369"/>
      <c r="BI446" s="369"/>
      <c r="BJ446" s="369"/>
      <c r="BK446" s="369"/>
    </row>
    <row r="447" spans="23:63" ht="20.100000000000001" customHeight="1" x14ac:dyDescent="0.25">
      <c r="W447" s="380">
        <f t="shared" si="48"/>
        <v>76</v>
      </c>
      <c r="X447" s="117">
        <f t="shared" si="49"/>
        <v>0</v>
      </c>
      <c r="Y447" s="117">
        <f t="shared" si="49"/>
        <v>0</v>
      </c>
      <c r="Z447" s="117">
        <f t="shared" si="49"/>
        <v>0</v>
      </c>
      <c r="AA447" s="118">
        <f t="shared" si="50"/>
        <v>0</v>
      </c>
      <c r="AB447" s="118">
        <f t="shared" si="51"/>
        <v>0</v>
      </c>
      <c r="AC447" s="117">
        <f t="shared" si="52"/>
        <v>0</v>
      </c>
      <c r="AD447" s="118">
        <f t="shared" si="53"/>
        <v>0</v>
      </c>
      <c r="AH447" s="379">
        <v>76</v>
      </c>
      <c r="AI447" s="357">
        <v>0</v>
      </c>
      <c r="AJ447" s="382">
        <v>0</v>
      </c>
      <c r="AK447" s="357">
        <v>0</v>
      </c>
      <c r="AL447" s="357">
        <f t="shared" si="45"/>
        <v>0</v>
      </c>
      <c r="AM447" s="357">
        <f t="shared" si="46"/>
        <v>0</v>
      </c>
      <c r="AN447" s="357">
        <v>0</v>
      </c>
      <c r="AO447" s="357">
        <f t="shared" si="47"/>
        <v>0</v>
      </c>
      <c r="BH447" s="369"/>
      <c r="BI447" s="369"/>
      <c r="BJ447" s="369"/>
      <c r="BK447" s="369"/>
    </row>
    <row r="448" spans="23:63" ht="20.100000000000001" customHeight="1" x14ac:dyDescent="0.25">
      <c r="W448" s="380">
        <f t="shared" si="48"/>
        <v>77</v>
      </c>
      <c r="X448" s="117">
        <f t="shared" si="49"/>
        <v>0</v>
      </c>
      <c r="Y448" s="117">
        <f t="shared" si="49"/>
        <v>0</v>
      </c>
      <c r="Z448" s="117">
        <f t="shared" si="49"/>
        <v>0</v>
      </c>
      <c r="AA448" s="118">
        <f t="shared" si="50"/>
        <v>0</v>
      </c>
      <c r="AB448" s="118">
        <f t="shared" si="51"/>
        <v>0</v>
      </c>
      <c r="AC448" s="117">
        <f t="shared" si="52"/>
        <v>0</v>
      </c>
      <c r="AD448" s="118">
        <f t="shared" si="53"/>
        <v>0</v>
      </c>
      <c r="AH448" s="379">
        <v>77</v>
      </c>
      <c r="AI448" s="357">
        <v>0</v>
      </c>
      <c r="AJ448" s="382">
        <v>0</v>
      </c>
      <c r="AK448" s="357">
        <v>0</v>
      </c>
      <c r="AL448" s="357">
        <f t="shared" si="45"/>
        <v>0</v>
      </c>
      <c r="AM448" s="357">
        <f t="shared" si="46"/>
        <v>0</v>
      </c>
      <c r="AN448" s="357">
        <v>0</v>
      </c>
      <c r="AO448" s="357">
        <f t="shared" si="47"/>
        <v>0</v>
      </c>
      <c r="BH448" s="369"/>
      <c r="BI448" s="369"/>
      <c r="BJ448" s="369"/>
      <c r="BK448" s="369"/>
    </row>
    <row r="449" spans="23:63" ht="20.100000000000001" customHeight="1" x14ac:dyDescent="0.25">
      <c r="W449" s="380">
        <f t="shared" si="48"/>
        <v>78</v>
      </c>
      <c r="X449" s="117">
        <f t="shared" si="49"/>
        <v>0</v>
      </c>
      <c r="Y449" s="117">
        <f t="shared" si="49"/>
        <v>0</v>
      </c>
      <c r="Z449" s="117">
        <f t="shared" si="49"/>
        <v>0</v>
      </c>
      <c r="AA449" s="118">
        <f t="shared" si="50"/>
        <v>0</v>
      </c>
      <c r="AB449" s="118">
        <f t="shared" si="51"/>
        <v>0</v>
      </c>
      <c r="AC449" s="117">
        <f t="shared" si="52"/>
        <v>0</v>
      </c>
      <c r="AD449" s="118">
        <f t="shared" si="53"/>
        <v>0</v>
      </c>
      <c r="AH449" s="379">
        <v>78</v>
      </c>
      <c r="AI449" s="357">
        <v>0</v>
      </c>
      <c r="AJ449" s="382">
        <v>0</v>
      </c>
      <c r="AK449" s="357">
        <v>0</v>
      </c>
      <c r="AL449" s="357">
        <f t="shared" si="45"/>
        <v>0</v>
      </c>
      <c r="AM449" s="357">
        <f t="shared" si="46"/>
        <v>0</v>
      </c>
      <c r="AN449" s="357">
        <v>0</v>
      </c>
      <c r="AO449" s="357">
        <f t="shared" si="47"/>
        <v>0</v>
      </c>
      <c r="BH449" s="369"/>
      <c r="BI449" s="369"/>
      <c r="BJ449" s="369"/>
      <c r="BK449" s="369"/>
    </row>
    <row r="450" spans="23:63" ht="20.100000000000001" customHeight="1" x14ac:dyDescent="0.25">
      <c r="W450" s="380">
        <f t="shared" si="48"/>
        <v>79</v>
      </c>
      <c r="X450" s="117">
        <f t="shared" si="49"/>
        <v>0</v>
      </c>
      <c r="Y450" s="117">
        <f t="shared" si="49"/>
        <v>0</v>
      </c>
      <c r="Z450" s="117">
        <f t="shared" si="49"/>
        <v>0</v>
      </c>
      <c r="AA450" s="118">
        <f t="shared" si="50"/>
        <v>0</v>
      </c>
      <c r="AB450" s="118">
        <f t="shared" si="51"/>
        <v>0</v>
      </c>
      <c r="AC450" s="117">
        <f t="shared" si="52"/>
        <v>0</v>
      </c>
      <c r="AD450" s="118">
        <f t="shared" si="53"/>
        <v>0</v>
      </c>
      <c r="AH450" s="379">
        <v>79</v>
      </c>
      <c r="AI450" s="357">
        <v>0</v>
      </c>
      <c r="AJ450" s="382">
        <v>0</v>
      </c>
      <c r="AK450" s="357">
        <v>0</v>
      </c>
      <c r="AL450" s="357">
        <f t="shared" si="45"/>
        <v>0</v>
      </c>
      <c r="AM450" s="357">
        <f t="shared" si="46"/>
        <v>0</v>
      </c>
      <c r="AN450" s="357">
        <v>0</v>
      </c>
      <c r="AO450" s="357">
        <f t="shared" si="47"/>
        <v>0</v>
      </c>
      <c r="BH450" s="369"/>
      <c r="BI450" s="369"/>
      <c r="BJ450" s="369"/>
      <c r="BK450" s="369"/>
    </row>
    <row r="451" spans="23:63" ht="20.100000000000001" customHeight="1" x14ac:dyDescent="0.25">
      <c r="W451" s="380">
        <f t="shared" si="48"/>
        <v>80</v>
      </c>
      <c r="X451" s="117">
        <f t="shared" si="49"/>
        <v>0</v>
      </c>
      <c r="Y451" s="117">
        <f t="shared" si="49"/>
        <v>0</v>
      </c>
      <c r="Z451" s="117">
        <f t="shared" si="49"/>
        <v>0</v>
      </c>
      <c r="AA451" s="118">
        <f t="shared" si="50"/>
        <v>0</v>
      </c>
      <c r="AB451" s="118">
        <f t="shared" si="51"/>
        <v>0</v>
      </c>
      <c r="AC451" s="117">
        <f t="shared" si="52"/>
        <v>0</v>
      </c>
      <c r="AD451" s="118">
        <f t="shared" si="53"/>
        <v>0</v>
      </c>
      <c r="AH451" s="379">
        <v>80</v>
      </c>
      <c r="AI451" s="357">
        <v>0</v>
      </c>
      <c r="AJ451" s="382">
        <v>0</v>
      </c>
      <c r="AK451" s="357">
        <v>0</v>
      </c>
      <c r="AL451" s="357">
        <f t="shared" si="45"/>
        <v>0</v>
      </c>
      <c r="AM451" s="357">
        <f t="shared" si="46"/>
        <v>0</v>
      </c>
      <c r="AN451" s="357">
        <v>0</v>
      </c>
      <c r="AO451" s="357">
        <f t="shared" si="47"/>
        <v>0</v>
      </c>
      <c r="BH451" s="369"/>
      <c r="BI451" s="369"/>
      <c r="BJ451" s="369"/>
      <c r="BK451" s="369"/>
    </row>
    <row r="452" spans="23:63" ht="20.100000000000001" customHeight="1" x14ac:dyDescent="0.25">
      <c r="BH452" s="369"/>
      <c r="BI452" s="369"/>
      <c r="BJ452" s="369"/>
      <c r="BK452" s="369"/>
    </row>
    <row r="453" spans="23:63" ht="20.100000000000001" customHeight="1" x14ac:dyDescent="0.25">
      <c r="BH453" s="369"/>
      <c r="BI453" s="369"/>
      <c r="BJ453" s="369"/>
      <c r="BK453" s="369"/>
    </row>
    <row r="454" spans="23:63" ht="20.100000000000001" customHeight="1" x14ac:dyDescent="0.25">
      <c r="BH454" s="369"/>
      <c r="BI454" s="369"/>
      <c r="BJ454" s="369"/>
      <c r="BK454" s="369"/>
    </row>
    <row r="455" spans="23:63" ht="20.100000000000001" customHeight="1" x14ac:dyDescent="0.25">
      <c r="BH455" s="369"/>
      <c r="BI455" s="369"/>
      <c r="BJ455" s="369"/>
      <c r="BK455" s="369"/>
    </row>
    <row r="456" spans="23:63" ht="20.100000000000001" customHeight="1" x14ac:dyDescent="0.25">
      <c r="BH456" s="369"/>
      <c r="BI456" s="369"/>
      <c r="BJ456" s="369"/>
      <c r="BK456" s="369"/>
    </row>
    <row r="457" spans="23:63" ht="20.100000000000001" customHeight="1" x14ac:dyDescent="0.25">
      <c r="BH457" s="369"/>
      <c r="BI457" s="369"/>
      <c r="BJ457" s="369"/>
      <c r="BK457" s="369"/>
    </row>
    <row r="458" spans="23:63" ht="20.100000000000001" customHeight="1" x14ac:dyDescent="0.25">
      <c r="BH458" s="369"/>
      <c r="BI458" s="369"/>
      <c r="BJ458" s="369"/>
      <c r="BK458" s="369"/>
    </row>
    <row r="459" spans="23:63" ht="20.100000000000001" customHeight="1" x14ac:dyDescent="0.25">
      <c r="BH459" s="369"/>
      <c r="BI459" s="369"/>
      <c r="BJ459" s="369"/>
      <c r="BK459" s="369"/>
    </row>
    <row r="460" spans="23:63" ht="20.100000000000001" customHeight="1" x14ac:dyDescent="0.25">
      <c r="BH460" s="369"/>
      <c r="BI460" s="369"/>
      <c r="BJ460" s="369"/>
      <c r="BK460" s="369"/>
    </row>
    <row r="461" spans="23:63" ht="20.100000000000001" customHeight="1" x14ac:dyDescent="0.25">
      <c r="BH461" s="369"/>
      <c r="BI461" s="369"/>
      <c r="BJ461" s="369"/>
      <c r="BK461" s="369"/>
    </row>
    <row r="462" spans="23:63" ht="20.100000000000001" customHeight="1" x14ac:dyDescent="0.25">
      <c r="BH462" s="369"/>
      <c r="BI462" s="369"/>
      <c r="BJ462" s="369"/>
      <c r="BK462" s="369"/>
    </row>
    <row r="463" spans="23:63" ht="20.100000000000001" customHeight="1" x14ac:dyDescent="0.25">
      <c r="BH463" s="369"/>
      <c r="BI463" s="369"/>
      <c r="BJ463" s="369"/>
      <c r="BK463" s="369"/>
    </row>
    <row r="464" spans="23:63" ht="20.100000000000001" customHeight="1" x14ac:dyDescent="0.25">
      <c r="BH464" s="369"/>
      <c r="BI464" s="369"/>
      <c r="BJ464" s="369"/>
      <c r="BK464" s="369"/>
    </row>
    <row r="465" spans="60:63" ht="20.100000000000001" customHeight="1" x14ac:dyDescent="0.25">
      <c r="BH465" s="369"/>
      <c r="BI465" s="369"/>
      <c r="BJ465" s="369"/>
      <c r="BK465" s="369"/>
    </row>
    <row r="466" spans="60:63" ht="20.100000000000001" customHeight="1" x14ac:dyDescent="0.25">
      <c r="BH466" s="369"/>
      <c r="BI466" s="369"/>
      <c r="BJ466" s="369"/>
      <c r="BK466" s="369"/>
    </row>
    <row r="467" spans="60:63" ht="20.100000000000001" customHeight="1" x14ac:dyDescent="0.25">
      <c r="BH467" s="369"/>
      <c r="BI467" s="369"/>
      <c r="BJ467" s="369"/>
      <c r="BK467" s="369"/>
    </row>
    <row r="468" spans="60:63" ht="20.100000000000001" customHeight="1" x14ac:dyDescent="0.25">
      <c r="BH468" s="369"/>
      <c r="BI468" s="369"/>
      <c r="BJ468" s="369"/>
      <c r="BK468" s="369"/>
    </row>
    <row r="469" spans="60:63" ht="20.100000000000001" customHeight="1" x14ac:dyDescent="0.25">
      <c r="BH469" s="369"/>
      <c r="BI469" s="369"/>
      <c r="BJ469" s="369"/>
      <c r="BK469" s="369"/>
    </row>
    <row r="470" spans="60:63" ht="20.100000000000001" customHeight="1" x14ac:dyDescent="0.25">
      <c r="BH470" s="369"/>
      <c r="BI470" s="369"/>
      <c r="BJ470" s="369"/>
      <c r="BK470" s="369"/>
    </row>
    <row r="471" spans="60:63" ht="20.100000000000001" customHeight="1" x14ac:dyDescent="0.25">
      <c r="BH471" s="369"/>
      <c r="BI471" s="369"/>
      <c r="BJ471" s="369"/>
      <c r="BK471" s="369"/>
    </row>
    <row r="472" spans="60:63" ht="20.100000000000001" customHeight="1" x14ac:dyDescent="0.25">
      <c r="BH472" s="369"/>
      <c r="BI472" s="369"/>
      <c r="BJ472" s="369"/>
      <c r="BK472" s="369"/>
    </row>
    <row r="473" spans="60:63" ht="20.100000000000001" customHeight="1" x14ac:dyDescent="0.25">
      <c r="BH473" s="369"/>
      <c r="BI473" s="369"/>
      <c r="BJ473" s="369"/>
      <c r="BK473" s="369"/>
    </row>
    <row r="474" spans="60:63" ht="20.100000000000001" customHeight="1" x14ac:dyDescent="0.25">
      <c r="BH474" s="369"/>
      <c r="BI474" s="369"/>
      <c r="BJ474" s="369"/>
      <c r="BK474" s="369"/>
    </row>
    <row r="475" spans="60:63" ht="20.100000000000001" customHeight="1" x14ac:dyDescent="0.25">
      <c r="BH475" s="369"/>
      <c r="BI475" s="369"/>
      <c r="BJ475" s="369"/>
      <c r="BK475" s="369"/>
    </row>
    <row r="476" spans="60:63" ht="20.100000000000001" customHeight="1" x14ac:dyDescent="0.25">
      <c r="BH476" s="369"/>
      <c r="BI476" s="369"/>
      <c r="BJ476" s="369"/>
      <c r="BK476" s="369"/>
    </row>
    <row r="477" spans="60:63" ht="20.100000000000001" customHeight="1" x14ac:dyDescent="0.25">
      <c r="BH477" s="369"/>
      <c r="BI477" s="369"/>
      <c r="BJ477" s="369"/>
      <c r="BK477" s="369"/>
    </row>
    <row r="478" spans="60:63" ht="20.100000000000001" customHeight="1" x14ac:dyDescent="0.25">
      <c r="BH478" s="369"/>
      <c r="BI478" s="369"/>
      <c r="BJ478" s="369"/>
      <c r="BK478" s="369"/>
    </row>
    <row r="479" spans="60:63" ht="20.100000000000001" customHeight="1" x14ac:dyDescent="0.25">
      <c r="BH479" s="369"/>
      <c r="BI479" s="369"/>
      <c r="BJ479" s="369"/>
      <c r="BK479" s="369"/>
    </row>
    <row r="480" spans="60:63" ht="20.100000000000001" customHeight="1" x14ac:dyDescent="0.25">
      <c r="BH480" s="369"/>
      <c r="BI480" s="369"/>
      <c r="BJ480" s="369"/>
      <c r="BK480" s="369"/>
    </row>
    <row r="481" spans="60:63" ht="20.100000000000001" customHeight="1" x14ac:dyDescent="0.25">
      <c r="BH481" s="369"/>
      <c r="BI481" s="369"/>
      <c r="BJ481" s="369"/>
      <c r="BK481" s="369"/>
    </row>
    <row r="482" spans="60:63" ht="20.100000000000001" customHeight="1" x14ac:dyDescent="0.25">
      <c r="BH482" s="369"/>
      <c r="BI482" s="369"/>
      <c r="BJ482" s="369"/>
      <c r="BK482" s="369"/>
    </row>
    <row r="483" spans="60:63" ht="20.100000000000001" customHeight="1" x14ac:dyDescent="0.25">
      <c r="BH483" s="369"/>
      <c r="BI483" s="369"/>
      <c r="BJ483" s="369"/>
      <c r="BK483" s="369"/>
    </row>
    <row r="484" spans="60:63" ht="20.100000000000001" customHeight="1" x14ac:dyDescent="0.25">
      <c r="BH484" s="369"/>
      <c r="BI484" s="369"/>
      <c r="BJ484" s="369"/>
      <c r="BK484" s="369"/>
    </row>
    <row r="485" spans="60:63" ht="20.100000000000001" customHeight="1" x14ac:dyDescent="0.25">
      <c r="BH485" s="369"/>
      <c r="BI485" s="369"/>
      <c r="BJ485" s="369"/>
      <c r="BK485" s="369"/>
    </row>
    <row r="486" spans="60:63" ht="20.100000000000001" customHeight="1" x14ac:dyDescent="0.25">
      <c r="BH486" s="369"/>
      <c r="BI486" s="369"/>
      <c r="BJ486" s="369"/>
      <c r="BK486" s="369"/>
    </row>
    <row r="487" spans="60:63" ht="20.100000000000001" customHeight="1" x14ac:dyDescent="0.25">
      <c r="BH487" s="369"/>
      <c r="BI487" s="369"/>
      <c r="BJ487" s="369"/>
      <c r="BK487" s="369"/>
    </row>
    <row r="488" spans="60:63" ht="20.100000000000001" customHeight="1" x14ac:dyDescent="0.25">
      <c r="BH488" s="369"/>
      <c r="BI488" s="369"/>
      <c r="BJ488" s="369"/>
      <c r="BK488" s="369"/>
    </row>
    <row r="489" spans="60:63" ht="20.100000000000001" customHeight="1" x14ac:dyDescent="0.25">
      <c r="BH489" s="369"/>
      <c r="BI489" s="369"/>
      <c r="BJ489" s="369"/>
      <c r="BK489" s="369"/>
    </row>
    <row r="490" spans="60:63" ht="20.100000000000001" customHeight="1" x14ac:dyDescent="0.25">
      <c r="BH490" s="369"/>
      <c r="BI490" s="369"/>
      <c r="BJ490" s="369"/>
      <c r="BK490" s="369"/>
    </row>
    <row r="491" spans="60:63" ht="20.100000000000001" customHeight="1" x14ac:dyDescent="0.25">
      <c r="BH491" s="369"/>
      <c r="BI491" s="369"/>
      <c r="BJ491" s="369"/>
      <c r="BK491" s="369"/>
    </row>
    <row r="492" spans="60:63" ht="20.100000000000001" customHeight="1" x14ac:dyDescent="0.25">
      <c r="BH492" s="369"/>
      <c r="BI492" s="369"/>
      <c r="BJ492" s="369"/>
      <c r="BK492" s="369"/>
    </row>
    <row r="493" spans="60:63" ht="20.100000000000001" customHeight="1" x14ac:dyDescent="0.25">
      <c r="BH493" s="369"/>
      <c r="BI493" s="369"/>
      <c r="BJ493" s="369"/>
      <c r="BK493" s="369"/>
    </row>
    <row r="494" spans="60:63" ht="20.100000000000001" customHeight="1" x14ac:dyDescent="0.25">
      <c r="BH494" s="369"/>
      <c r="BI494" s="369"/>
      <c r="BJ494" s="369"/>
      <c r="BK494" s="369"/>
    </row>
    <row r="495" spans="60:63" ht="20.100000000000001" customHeight="1" x14ac:dyDescent="0.25">
      <c r="BH495" s="369"/>
      <c r="BI495" s="369"/>
      <c r="BJ495" s="369"/>
      <c r="BK495" s="369"/>
    </row>
    <row r="496" spans="60:63" ht="20.100000000000001" customHeight="1" x14ac:dyDescent="0.25">
      <c r="BH496" s="369"/>
      <c r="BI496" s="369"/>
      <c r="BJ496" s="369"/>
      <c r="BK496" s="369"/>
    </row>
    <row r="497" spans="60:63" ht="20.100000000000001" customHeight="1" x14ac:dyDescent="0.25">
      <c r="BH497" s="369"/>
      <c r="BI497" s="369"/>
      <c r="BJ497" s="369"/>
      <c r="BK497" s="369"/>
    </row>
    <row r="498" spans="60:63" ht="20.100000000000001" customHeight="1" x14ac:dyDescent="0.25">
      <c r="BH498" s="369"/>
      <c r="BI498" s="369"/>
      <c r="BJ498" s="369"/>
      <c r="BK498" s="369"/>
    </row>
    <row r="499" spans="60:63" ht="20.100000000000001" customHeight="1" x14ac:dyDescent="0.25">
      <c r="BH499" s="369"/>
      <c r="BI499" s="369"/>
      <c r="BJ499" s="369"/>
      <c r="BK499" s="369"/>
    </row>
    <row r="500" spans="60:63" ht="20.100000000000001" customHeight="1" x14ac:dyDescent="0.25">
      <c r="BH500" s="369"/>
      <c r="BI500" s="369"/>
      <c r="BJ500" s="369"/>
      <c r="BK500" s="369"/>
    </row>
    <row r="501" spans="60:63" ht="20.100000000000001" customHeight="1" x14ac:dyDescent="0.25">
      <c r="BH501" s="369"/>
      <c r="BI501" s="369"/>
      <c r="BJ501" s="369"/>
      <c r="BK501" s="369"/>
    </row>
    <row r="502" spans="60:63" ht="20.100000000000001" customHeight="1" x14ac:dyDescent="0.25">
      <c r="BH502" s="369"/>
      <c r="BI502" s="369"/>
      <c r="BJ502" s="369"/>
      <c r="BK502" s="369"/>
    </row>
    <row r="503" spans="60:63" ht="20.100000000000001" customHeight="1" x14ac:dyDescent="0.25">
      <c r="BH503" s="369"/>
      <c r="BI503" s="369"/>
      <c r="BJ503" s="369"/>
      <c r="BK503" s="369"/>
    </row>
    <row r="504" spans="60:63" ht="20.100000000000001" customHeight="1" x14ac:dyDescent="0.25">
      <c r="BH504" s="369"/>
      <c r="BI504" s="369"/>
      <c r="BJ504" s="369"/>
      <c r="BK504" s="369"/>
    </row>
    <row r="505" spans="60:63" ht="20.100000000000001" customHeight="1" x14ac:dyDescent="0.25">
      <c r="BH505" s="369"/>
      <c r="BI505" s="369"/>
      <c r="BJ505" s="369"/>
      <c r="BK505" s="369"/>
    </row>
    <row r="506" spans="60:63" ht="20.100000000000001" customHeight="1" x14ac:dyDescent="0.25">
      <c r="BH506" s="369"/>
      <c r="BI506" s="369"/>
      <c r="BJ506" s="369"/>
      <c r="BK506" s="369"/>
    </row>
    <row r="507" spans="60:63" ht="20.100000000000001" customHeight="1" x14ac:dyDescent="0.25">
      <c r="BH507" s="369"/>
      <c r="BI507" s="369"/>
      <c r="BJ507" s="369"/>
      <c r="BK507" s="369"/>
    </row>
    <row r="508" spans="60:63" ht="20.100000000000001" customHeight="1" x14ac:dyDescent="0.25">
      <c r="BH508" s="369"/>
      <c r="BI508" s="369"/>
      <c r="BJ508" s="369"/>
      <c r="BK508" s="369"/>
    </row>
    <row r="509" spans="60:63" ht="20.100000000000001" customHeight="1" x14ac:dyDescent="0.25">
      <c r="BH509" s="369"/>
      <c r="BI509" s="369"/>
      <c r="BJ509" s="369"/>
      <c r="BK509" s="369"/>
    </row>
    <row r="510" spans="60:63" ht="20.100000000000001" customHeight="1" x14ac:dyDescent="0.25">
      <c r="BH510" s="369"/>
      <c r="BI510" s="369"/>
      <c r="BJ510" s="369"/>
      <c r="BK510" s="369"/>
    </row>
    <row r="511" spans="60:63" ht="20.100000000000001" customHeight="1" x14ac:dyDescent="0.25">
      <c r="BH511" s="369"/>
      <c r="BI511" s="369"/>
      <c r="BJ511" s="369"/>
      <c r="BK511" s="369"/>
    </row>
    <row r="512" spans="60:63" ht="20.100000000000001" customHeight="1" x14ac:dyDescent="0.25">
      <c r="BH512" s="369"/>
      <c r="BI512" s="369"/>
      <c r="BJ512" s="369"/>
      <c r="BK512" s="369"/>
    </row>
    <row r="513" spans="60:63" ht="20.100000000000001" customHeight="1" x14ac:dyDescent="0.25">
      <c r="BH513" s="369"/>
      <c r="BI513" s="369"/>
      <c r="BJ513" s="369"/>
      <c r="BK513" s="369"/>
    </row>
    <row r="514" spans="60:63" ht="20.100000000000001" customHeight="1" x14ac:dyDescent="0.25">
      <c r="BH514" s="369"/>
      <c r="BI514" s="369"/>
      <c r="BJ514" s="369"/>
      <c r="BK514" s="369"/>
    </row>
    <row r="515" spans="60:63" ht="20.100000000000001" customHeight="1" x14ac:dyDescent="0.25">
      <c r="BH515" s="369"/>
      <c r="BI515" s="369"/>
      <c r="BJ515" s="369"/>
      <c r="BK515" s="369"/>
    </row>
    <row r="516" spans="60:63" ht="20.100000000000001" customHeight="1" x14ac:dyDescent="0.25">
      <c r="BH516" s="369"/>
      <c r="BI516" s="369"/>
      <c r="BJ516" s="369"/>
      <c r="BK516" s="369"/>
    </row>
    <row r="517" spans="60:63" ht="20.100000000000001" customHeight="1" x14ac:dyDescent="0.25">
      <c r="BH517" s="369"/>
      <c r="BI517" s="369"/>
      <c r="BJ517" s="369"/>
      <c r="BK517" s="369"/>
    </row>
    <row r="518" spans="60:63" ht="20.100000000000001" customHeight="1" x14ac:dyDescent="0.25">
      <c r="BH518" s="369"/>
      <c r="BI518" s="369"/>
      <c r="BJ518" s="369"/>
      <c r="BK518" s="369"/>
    </row>
    <row r="519" spans="60:63" ht="20.100000000000001" customHeight="1" x14ac:dyDescent="0.25">
      <c r="BH519" s="369"/>
      <c r="BI519" s="369"/>
      <c r="BJ519" s="369"/>
      <c r="BK519" s="369"/>
    </row>
    <row r="520" spans="60:63" ht="20.100000000000001" customHeight="1" x14ac:dyDescent="0.25">
      <c r="BH520" s="369"/>
      <c r="BI520" s="369"/>
      <c r="BJ520" s="369"/>
      <c r="BK520" s="369"/>
    </row>
    <row r="521" spans="60:63" ht="20.100000000000001" customHeight="1" x14ac:dyDescent="0.25">
      <c r="BH521" s="369"/>
      <c r="BI521" s="369"/>
      <c r="BJ521" s="369"/>
      <c r="BK521" s="369"/>
    </row>
    <row r="522" spans="60:63" ht="20.100000000000001" customHeight="1" x14ac:dyDescent="0.25">
      <c r="BH522" s="369"/>
      <c r="BI522" s="369"/>
      <c r="BJ522" s="369"/>
      <c r="BK522" s="369"/>
    </row>
    <row r="523" spans="60:63" ht="20.100000000000001" customHeight="1" x14ac:dyDescent="0.25">
      <c r="BH523" s="369"/>
      <c r="BI523" s="369"/>
      <c r="BJ523" s="369"/>
      <c r="BK523" s="369"/>
    </row>
    <row r="524" spans="60:63" ht="20.100000000000001" customHeight="1" x14ac:dyDescent="0.25">
      <c r="BH524" s="369"/>
      <c r="BI524" s="369"/>
      <c r="BJ524" s="369"/>
      <c r="BK524" s="369"/>
    </row>
    <row r="525" spans="60:63" ht="20.100000000000001" customHeight="1" x14ac:dyDescent="0.25">
      <c r="BH525" s="369"/>
      <c r="BI525" s="369"/>
      <c r="BJ525" s="369"/>
      <c r="BK525" s="369"/>
    </row>
    <row r="526" spans="60:63" ht="20.100000000000001" customHeight="1" x14ac:dyDescent="0.25">
      <c r="BH526" s="369"/>
      <c r="BI526" s="369"/>
      <c r="BJ526" s="369"/>
      <c r="BK526" s="369"/>
    </row>
    <row r="527" spans="60:63" ht="20.100000000000001" customHeight="1" x14ac:dyDescent="0.25">
      <c r="BH527" s="369"/>
      <c r="BI527" s="369"/>
      <c r="BJ527" s="369"/>
      <c r="BK527" s="369"/>
    </row>
    <row r="528" spans="60:63" ht="20.100000000000001" customHeight="1" x14ac:dyDescent="0.25">
      <c r="BH528" s="369"/>
      <c r="BI528" s="369"/>
      <c r="BJ528" s="369"/>
      <c r="BK528" s="369"/>
    </row>
    <row r="529" spans="60:63" ht="20.100000000000001" customHeight="1" x14ac:dyDescent="0.25">
      <c r="BH529" s="369"/>
      <c r="BI529" s="369"/>
      <c r="BJ529" s="369"/>
      <c r="BK529" s="369"/>
    </row>
    <row r="530" spans="60:63" ht="20.100000000000001" customHeight="1" x14ac:dyDescent="0.25">
      <c r="BH530" s="369"/>
      <c r="BI530" s="369"/>
      <c r="BJ530" s="369"/>
      <c r="BK530" s="369"/>
    </row>
    <row r="531" spans="60:63" ht="20.100000000000001" customHeight="1" x14ac:dyDescent="0.25">
      <c r="BH531" s="369"/>
      <c r="BI531" s="369"/>
      <c r="BJ531" s="369"/>
      <c r="BK531" s="369"/>
    </row>
    <row r="532" spans="60:63" ht="20.100000000000001" customHeight="1" x14ac:dyDescent="0.25">
      <c r="BH532" s="369"/>
      <c r="BI532" s="369"/>
      <c r="BJ532" s="369"/>
      <c r="BK532" s="369"/>
    </row>
    <row r="533" spans="60:63" ht="20.100000000000001" customHeight="1" x14ac:dyDescent="0.25">
      <c r="BH533" s="369"/>
      <c r="BI533" s="369"/>
      <c r="BJ533" s="369"/>
      <c r="BK533" s="369"/>
    </row>
    <row r="534" spans="60:63" ht="20.100000000000001" customHeight="1" x14ac:dyDescent="0.25">
      <c r="BH534" s="369"/>
      <c r="BI534" s="369"/>
      <c r="BJ534" s="369"/>
      <c r="BK534" s="369"/>
    </row>
    <row r="535" spans="60:63" ht="20.100000000000001" customHeight="1" x14ac:dyDescent="0.25">
      <c r="BH535" s="369"/>
      <c r="BI535" s="369"/>
      <c r="BJ535" s="369"/>
      <c r="BK535" s="369"/>
    </row>
    <row r="536" spans="60:63" ht="20.100000000000001" customHeight="1" x14ac:dyDescent="0.25">
      <c r="BH536" s="369"/>
      <c r="BI536" s="369"/>
      <c r="BJ536" s="369"/>
      <c r="BK536" s="369"/>
    </row>
    <row r="537" spans="60:63" ht="20.100000000000001" customHeight="1" x14ac:dyDescent="0.25">
      <c r="BH537" s="369"/>
      <c r="BI537" s="369"/>
      <c r="BJ537" s="369"/>
      <c r="BK537" s="369"/>
    </row>
    <row r="538" spans="60:63" ht="20.100000000000001" customHeight="1" x14ac:dyDescent="0.25">
      <c r="BH538" s="369"/>
      <c r="BI538" s="369"/>
      <c r="BJ538" s="369"/>
      <c r="BK538" s="369"/>
    </row>
    <row r="539" spans="60:63" ht="20.100000000000001" customHeight="1" x14ac:dyDescent="0.25">
      <c r="BH539" s="369"/>
      <c r="BI539" s="369"/>
      <c r="BJ539" s="369"/>
      <c r="BK539" s="369"/>
    </row>
    <row r="540" spans="60:63" ht="20.100000000000001" customHeight="1" x14ac:dyDescent="0.25">
      <c r="BH540" s="369"/>
      <c r="BI540" s="369"/>
      <c r="BJ540" s="369"/>
      <c r="BK540" s="369"/>
    </row>
    <row r="541" spans="60:63" ht="20.100000000000001" customHeight="1" x14ac:dyDescent="0.25">
      <c r="BH541" s="369"/>
      <c r="BI541" s="369"/>
      <c r="BJ541" s="369"/>
      <c r="BK541" s="369"/>
    </row>
    <row r="542" spans="60:63" ht="20.100000000000001" customHeight="1" x14ac:dyDescent="0.25">
      <c r="BH542" s="369"/>
      <c r="BI542" s="369"/>
      <c r="BJ542" s="369"/>
      <c r="BK542" s="369"/>
    </row>
    <row r="543" spans="60:63" ht="20.100000000000001" customHeight="1" x14ac:dyDescent="0.25">
      <c r="BH543" s="369"/>
      <c r="BI543" s="369"/>
      <c r="BJ543" s="369"/>
      <c r="BK543" s="369"/>
    </row>
    <row r="544" spans="60:63" ht="20.100000000000001" customHeight="1" x14ac:dyDescent="0.25">
      <c r="BH544" s="369"/>
      <c r="BI544" s="369"/>
      <c r="BJ544" s="369"/>
      <c r="BK544" s="369"/>
    </row>
    <row r="545" spans="60:63" ht="20.100000000000001" customHeight="1" x14ac:dyDescent="0.25">
      <c r="BH545" s="369"/>
      <c r="BI545" s="369"/>
      <c r="BJ545" s="369"/>
      <c r="BK545" s="369"/>
    </row>
    <row r="546" spans="60:63" ht="20.100000000000001" customHeight="1" x14ac:dyDescent="0.25">
      <c r="BH546" s="369"/>
      <c r="BI546" s="369"/>
      <c r="BJ546" s="369"/>
      <c r="BK546" s="369"/>
    </row>
    <row r="547" spans="60:63" ht="20.100000000000001" customHeight="1" x14ac:dyDescent="0.25">
      <c r="BH547" s="369"/>
      <c r="BI547" s="369"/>
      <c r="BJ547" s="369"/>
      <c r="BK547" s="369"/>
    </row>
    <row r="548" spans="60:63" ht="20.100000000000001" customHeight="1" x14ac:dyDescent="0.25">
      <c r="BH548" s="369"/>
      <c r="BI548" s="369"/>
      <c r="BJ548" s="369"/>
      <c r="BK548" s="369"/>
    </row>
    <row r="549" spans="60:63" ht="20.100000000000001" customHeight="1" x14ac:dyDescent="0.25">
      <c r="BH549" s="369"/>
      <c r="BI549" s="369"/>
      <c r="BJ549" s="369"/>
      <c r="BK549" s="369"/>
    </row>
    <row r="550" spans="60:63" ht="20.100000000000001" customHeight="1" x14ac:dyDescent="0.25">
      <c r="BH550" s="369"/>
      <c r="BI550" s="369"/>
      <c r="BJ550" s="369"/>
      <c r="BK550" s="369"/>
    </row>
    <row r="551" spans="60:63" ht="20.100000000000001" customHeight="1" x14ac:dyDescent="0.25">
      <c r="BH551" s="369"/>
      <c r="BI551" s="369"/>
      <c r="BJ551" s="369"/>
      <c r="BK551" s="369"/>
    </row>
    <row r="552" spans="60:63" ht="20.100000000000001" customHeight="1" x14ac:dyDescent="0.25">
      <c r="BH552" s="369"/>
      <c r="BI552" s="369"/>
      <c r="BJ552" s="369"/>
      <c r="BK552" s="369"/>
    </row>
    <row r="553" spans="60:63" ht="20.100000000000001" customHeight="1" x14ac:dyDescent="0.25">
      <c r="BH553" s="369"/>
      <c r="BI553" s="369"/>
      <c r="BJ553" s="369"/>
      <c r="BK553" s="369"/>
    </row>
    <row r="554" spans="60:63" ht="20.100000000000001" customHeight="1" x14ac:dyDescent="0.25">
      <c r="BH554" s="369"/>
      <c r="BI554" s="369"/>
      <c r="BJ554" s="369"/>
      <c r="BK554" s="369"/>
    </row>
    <row r="555" spans="60:63" ht="20.100000000000001" customHeight="1" x14ac:dyDescent="0.25">
      <c r="BH555" s="369"/>
      <c r="BI555" s="369"/>
      <c r="BJ555" s="369"/>
      <c r="BK555" s="369"/>
    </row>
    <row r="556" spans="60:63" ht="20.100000000000001" customHeight="1" x14ac:dyDescent="0.25">
      <c r="BH556" s="369"/>
      <c r="BI556" s="369"/>
      <c r="BJ556" s="369"/>
      <c r="BK556" s="369"/>
    </row>
    <row r="557" spans="60:63" ht="20.100000000000001" customHeight="1" x14ac:dyDescent="0.25">
      <c r="BH557" s="369"/>
      <c r="BI557" s="369"/>
      <c r="BJ557" s="369"/>
      <c r="BK557" s="369"/>
    </row>
    <row r="558" spans="60:63" ht="20.100000000000001" customHeight="1" x14ac:dyDescent="0.25">
      <c r="BH558" s="369"/>
      <c r="BI558" s="369"/>
      <c r="BJ558" s="369"/>
      <c r="BK558" s="369"/>
    </row>
    <row r="559" spans="60:63" ht="20.100000000000001" customHeight="1" x14ac:dyDescent="0.25">
      <c r="BH559" s="369"/>
      <c r="BI559" s="369"/>
      <c r="BJ559" s="369"/>
      <c r="BK559" s="369"/>
    </row>
    <row r="560" spans="60:63" ht="20.100000000000001" customHeight="1" x14ac:dyDescent="0.25">
      <c r="BH560" s="369"/>
      <c r="BI560" s="369"/>
      <c r="BJ560" s="369"/>
      <c r="BK560" s="369"/>
    </row>
    <row r="561" spans="60:63" ht="20.100000000000001" customHeight="1" x14ac:dyDescent="0.25">
      <c r="BH561" s="369"/>
      <c r="BI561" s="369"/>
      <c r="BJ561" s="369"/>
      <c r="BK561" s="369"/>
    </row>
    <row r="562" spans="60:63" ht="20.100000000000001" customHeight="1" x14ac:dyDescent="0.25">
      <c r="BH562" s="369"/>
      <c r="BI562" s="369"/>
      <c r="BJ562" s="369"/>
      <c r="BK562" s="369"/>
    </row>
    <row r="563" spans="60:63" ht="20.100000000000001" customHeight="1" x14ac:dyDescent="0.25">
      <c r="BH563" s="369"/>
      <c r="BI563" s="369"/>
      <c r="BJ563" s="369"/>
      <c r="BK563" s="369"/>
    </row>
    <row r="564" spans="60:63" ht="20.100000000000001" customHeight="1" x14ac:dyDescent="0.25">
      <c r="BH564" s="369"/>
      <c r="BI564" s="369"/>
      <c r="BJ564" s="369"/>
      <c r="BK564" s="369"/>
    </row>
    <row r="565" spans="60:63" ht="20.100000000000001" customHeight="1" x14ac:dyDescent="0.25">
      <c r="BH565" s="369"/>
      <c r="BI565" s="369"/>
      <c r="BJ565" s="369"/>
      <c r="BK565" s="369"/>
    </row>
    <row r="566" spans="60:63" ht="20.100000000000001" customHeight="1" x14ac:dyDescent="0.25">
      <c r="BH566" s="369"/>
      <c r="BI566" s="369"/>
      <c r="BJ566" s="369"/>
      <c r="BK566" s="369"/>
    </row>
    <row r="567" spans="60:63" ht="20.100000000000001" customHeight="1" x14ac:dyDescent="0.25">
      <c r="BH567" s="369"/>
      <c r="BI567" s="369"/>
      <c r="BJ567" s="369"/>
      <c r="BK567" s="369"/>
    </row>
    <row r="568" spans="60:63" ht="20.100000000000001" customHeight="1" x14ac:dyDescent="0.25">
      <c r="BH568" s="369"/>
      <c r="BI568" s="369"/>
      <c r="BJ568" s="369"/>
      <c r="BK568" s="369"/>
    </row>
    <row r="569" spans="60:63" ht="20.100000000000001" customHeight="1" x14ac:dyDescent="0.25">
      <c r="BH569" s="369"/>
      <c r="BI569" s="369"/>
      <c r="BJ569" s="369"/>
      <c r="BK569" s="369"/>
    </row>
    <row r="570" spans="60:63" ht="20.100000000000001" customHeight="1" x14ac:dyDescent="0.25">
      <c r="BH570" s="369"/>
      <c r="BI570" s="369"/>
      <c r="BJ570" s="369"/>
      <c r="BK570" s="369"/>
    </row>
    <row r="571" spans="60:63" ht="20.100000000000001" customHeight="1" x14ac:dyDescent="0.25">
      <c r="BH571" s="369"/>
      <c r="BI571" s="369"/>
      <c r="BJ571" s="369"/>
      <c r="BK571" s="369"/>
    </row>
    <row r="572" spans="60:63" ht="20.100000000000001" customHeight="1" x14ac:dyDescent="0.25">
      <c r="BH572" s="369"/>
      <c r="BI572" s="369"/>
      <c r="BJ572" s="369"/>
      <c r="BK572" s="369"/>
    </row>
    <row r="573" spans="60:63" ht="20.100000000000001" customHeight="1" x14ac:dyDescent="0.25">
      <c r="BH573" s="369"/>
      <c r="BI573" s="369"/>
      <c r="BJ573" s="369"/>
      <c r="BK573" s="369"/>
    </row>
    <row r="574" spans="60:63" ht="20.100000000000001" customHeight="1" x14ac:dyDescent="0.25">
      <c r="BH574" s="369"/>
      <c r="BI574" s="369"/>
      <c r="BJ574" s="369"/>
      <c r="BK574" s="369"/>
    </row>
    <row r="575" spans="60:63" ht="20.100000000000001" customHeight="1" x14ac:dyDescent="0.25">
      <c r="BH575" s="369"/>
      <c r="BI575" s="369"/>
      <c r="BJ575" s="369"/>
      <c r="BK575" s="369"/>
    </row>
    <row r="576" spans="60:63" ht="20.100000000000001" customHeight="1" x14ac:dyDescent="0.25">
      <c r="BH576" s="369"/>
      <c r="BI576" s="369"/>
      <c r="BJ576" s="369"/>
      <c r="BK576" s="369"/>
    </row>
    <row r="577" spans="60:63" ht="20.100000000000001" customHeight="1" x14ac:dyDescent="0.25">
      <c r="BH577" s="369"/>
      <c r="BI577" s="369"/>
      <c r="BJ577" s="369"/>
      <c r="BK577" s="369"/>
    </row>
    <row r="578" spans="60:63" ht="20.100000000000001" customHeight="1" x14ac:dyDescent="0.25">
      <c r="BH578" s="369"/>
      <c r="BI578" s="369"/>
      <c r="BJ578" s="369"/>
      <c r="BK578" s="369"/>
    </row>
    <row r="579" spans="60:63" ht="20.100000000000001" customHeight="1" x14ac:dyDescent="0.25">
      <c r="BH579" s="369"/>
      <c r="BI579" s="369"/>
      <c r="BJ579" s="369"/>
      <c r="BK579" s="369"/>
    </row>
    <row r="580" spans="60:63" ht="20.100000000000001" customHeight="1" x14ac:dyDescent="0.25">
      <c r="BH580" s="369"/>
      <c r="BI580" s="369"/>
      <c r="BJ580" s="369"/>
      <c r="BK580" s="369"/>
    </row>
    <row r="581" spans="60:63" ht="20.100000000000001" customHeight="1" x14ac:dyDescent="0.25">
      <c r="BH581" s="369"/>
      <c r="BI581" s="369"/>
      <c r="BJ581" s="369"/>
      <c r="BK581" s="369"/>
    </row>
    <row r="582" spans="60:63" ht="20.100000000000001" customHeight="1" x14ac:dyDescent="0.25">
      <c r="BH582" s="369"/>
      <c r="BI582" s="369"/>
      <c r="BJ582" s="369"/>
      <c r="BK582" s="369"/>
    </row>
    <row r="583" spans="60:63" ht="20.100000000000001" customHeight="1" x14ac:dyDescent="0.25">
      <c r="BH583" s="369"/>
      <c r="BI583" s="369"/>
      <c r="BJ583" s="369"/>
      <c r="BK583" s="369"/>
    </row>
    <row r="584" spans="60:63" ht="20.100000000000001" customHeight="1" x14ac:dyDescent="0.25">
      <c r="BH584" s="369"/>
      <c r="BI584" s="369"/>
      <c r="BJ584" s="369"/>
      <c r="BK584" s="369"/>
    </row>
    <row r="585" spans="60:63" ht="20.100000000000001" customHeight="1" x14ac:dyDescent="0.25">
      <c r="BH585" s="369"/>
      <c r="BI585" s="369"/>
      <c r="BJ585" s="369"/>
      <c r="BK585" s="369"/>
    </row>
    <row r="586" spans="60:63" ht="20.100000000000001" customHeight="1" x14ac:dyDescent="0.25">
      <c r="BH586" s="369"/>
      <c r="BI586" s="369"/>
      <c r="BJ586" s="369"/>
      <c r="BK586" s="369"/>
    </row>
    <row r="587" spans="60:63" ht="20.100000000000001" customHeight="1" x14ac:dyDescent="0.25">
      <c r="BH587" s="369"/>
      <c r="BI587" s="369"/>
      <c r="BJ587" s="369"/>
      <c r="BK587" s="369"/>
    </row>
    <row r="588" spans="60:63" ht="20.100000000000001" customHeight="1" x14ac:dyDescent="0.25">
      <c r="BH588" s="369"/>
      <c r="BI588" s="369"/>
      <c r="BJ588" s="369"/>
      <c r="BK588" s="369"/>
    </row>
    <row r="589" spans="60:63" ht="20.100000000000001" customHeight="1" x14ac:dyDescent="0.25">
      <c r="BH589" s="369"/>
      <c r="BI589" s="369"/>
      <c r="BJ589" s="369"/>
      <c r="BK589" s="369"/>
    </row>
    <row r="590" spans="60:63" ht="20.100000000000001" customHeight="1" x14ac:dyDescent="0.25">
      <c r="BH590" s="369"/>
      <c r="BI590" s="369"/>
      <c r="BJ590" s="369"/>
      <c r="BK590" s="369"/>
    </row>
    <row r="591" spans="60:63" ht="20.100000000000001" customHeight="1" x14ac:dyDescent="0.25">
      <c r="BH591" s="369"/>
      <c r="BI591" s="369"/>
      <c r="BJ591" s="369"/>
      <c r="BK591" s="369"/>
    </row>
    <row r="592" spans="60:63" ht="20.100000000000001" customHeight="1" x14ac:dyDescent="0.25">
      <c r="BH592" s="369"/>
      <c r="BI592" s="369"/>
      <c r="BJ592" s="369"/>
      <c r="BK592" s="369"/>
    </row>
    <row r="593" spans="60:63" ht="20.100000000000001" customHeight="1" x14ac:dyDescent="0.25">
      <c r="BH593" s="369"/>
      <c r="BI593" s="369"/>
      <c r="BJ593" s="369"/>
      <c r="BK593" s="369"/>
    </row>
    <row r="594" spans="60:63" ht="20.100000000000001" customHeight="1" x14ac:dyDescent="0.25">
      <c r="BH594" s="369"/>
      <c r="BI594" s="369"/>
      <c r="BJ594" s="369"/>
      <c r="BK594" s="369"/>
    </row>
    <row r="595" spans="60:63" ht="20.100000000000001" customHeight="1" x14ac:dyDescent="0.25">
      <c r="BH595" s="369"/>
      <c r="BI595" s="369"/>
      <c r="BJ595" s="369"/>
      <c r="BK595" s="369"/>
    </row>
    <row r="596" spans="60:63" ht="20.100000000000001" customHeight="1" x14ac:dyDescent="0.25">
      <c r="BH596" s="369"/>
      <c r="BI596" s="369"/>
      <c r="BJ596" s="369"/>
      <c r="BK596" s="369"/>
    </row>
    <row r="597" spans="60:63" ht="20.100000000000001" customHeight="1" x14ac:dyDescent="0.25">
      <c r="BH597" s="369"/>
      <c r="BI597" s="369"/>
      <c r="BJ597" s="369"/>
      <c r="BK597" s="369"/>
    </row>
    <row r="598" spans="60:63" ht="20.100000000000001" customHeight="1" x14ac:dyDescent="0.25">
      <c r="BH598" s="369"/>
      <c r="BI598" s="369"/>
      <c r="BJ598" s="369"/>
      <c r="BK598" s="369"/>
    </row>
    <row r="599" spans="60:63" ht="20.100000000000001" customHeight="1" x14ac:dyDescent="0.25">
      <c r="BH599" s="369"/>
      <c r="BI599" s="369"/>
      <c r="BJ599" s="369"/>
      <c r="BK599" s="369"/>
    </row>
    <row r="600" spans="60:63" ht="20.100000000000001" customHeight="1" x14ac:dyDescent="0.25">
      <c r="BH600" s="369"/>
      <c r="BI600" s="369"/>
      <c r="BJ600" s="369"/>
      <c r="BK600" s="369"/>
    </row>
    <row r="601" spans="60:63" ht="20.100000000000001" customHeight="1" x14ac:dyDescent="0.25">
      <c r="BH601" s="369"/>
      <c r="BI601" s="369"/>
      <c r="BJ601" s="369"/>
      <c r="BK601" s="369"/>
    </row>
    <row r="602" spans="60:63" ht="20.100000000000001" customHeight="1" x14ac:dyDescent="0.25">
      <c r="BH602" s="369"/>
      <c r="BI602" s="369"/>
      <c r="BJ602" s="369"/>
      <c r="BK602" s="369"/>
    </row>
    <row r="603" spans="60:63" ht="20.100000000000001" customHeight="1" x14ac:dyDescent="0.25">
      <c r="BH603" s="369"/>
      <c r="BI603" s="369"/>
      <c r="BJ603" s="369"/>
      <c r="BK603" s="369"/>
    </row>
    <row r="604" spans="60:63" ht="20.100000000000001" customHeight="1" x14ac:dyDescent="0.25">
      <c r="BH604" s="369"/>
      <c r="BI604" s="369"/>
      <c r="BJ604" s="369"/>
      <c r="BK604" s="369"/>
    </row>
    <row r="605" spans="60:63" ht="20.100000000000001" customHeight="1" x14ac:dyDescent="0.25">
      <c r="BH605" s="369"/>
      <c r="BI605" s="369"/>
      <c r="BJ605" s="369"/>
      <c r="BK605" s="369"/>
    </row>
    <row r="606" spans="60:63" ht="20.100000000000001" customHeight="1" x14ac:dyDescent="0.25">
      <c r="BH606" s="369"/>
      <c r="BI606" s="369"/>
      <c r="BJ606" s="369"/>
      <c r="BK606" s="369"/>
    </row>
    <row r="607" spans="60:63" ht="20.100000000000001" customHeight="1" x14ac:dyDescent="0.25">
      <c r="BH607" s="369"/>
      <c r="BI607" s="369"/>
      <c r="BJ607" s="369"/>
      <c r="BK607" s="369"/>
    </row>
    <row r="608" spans="60:63" ht="20.100000000000001" customHeight="1" x14ac:dyDescent="0.25">
      <c r="BH608" s="369"/>
      <c r="BI608" s="369"/>
      <c r="BJ608" s="369"/>
      <c r="BK608" s="369"/>
    </row>
    <row r="609" spans="60:63" ht="20.100000000000001" customHeight="1" x14ac:dyDescent="0.25">
      <c r="BH609" s="369"/>
      <c r="BI609" s="369"/>
      <c r="BJ609" s="369"/>
      <c r="BK609" s="369"/>
    </row>
    <row r="610" spans="60:63" ht="20.100000000000001" customHeight="1" x14ac:dyDescent="0.25">
      <c r="BH610" s="369"/>
      <c r="BI610" s="369"/>
      <c r="BJ610" s="369"/>
      <c r="BK610" s="369"/>
    </row>
    <row r="611" spans="60:63" ht="20.100000000000001" customHeight="1" x14ac:dyDescent="0.25">
      <c r="BH611" s="369"/>
      <c r="BI611" s="369"/>
      <c r="BJ611" s="369"/>
      <c r="BK611" s="369"/>
    </row>
    <row r="612" spans="60:63" ht="20.100000000000001" customHeight="1" x14ac:dyDescent="0.25">
      <c r="BH612" s="369"/>
      <c r="BI612" s="369"/>
      <c r="BJ612" s="369"/>
      <c r="BK612" s="369"/>
    </row>
    <row r="613" spans="60:63" ht="20.100000000000001" customHeight="1" x14ac:dyDescent="0.25">
      <c r="BH613" s="369"/>
      <c r="BI613" s="369"/>
      <c r="BJ613" s="369"/>
      <c r="BK613" s="369"/>
    </row>
    <row r="614" spans="60:63" ht="20.100000000000001" customHeight="1" x14ac:dyDescent="0.25">
      <c r="BH614" s="369"/>
      <c r="BI614" s="369"/>
      <c r="BJ614" s="369"/>
      <c r="BK614" s="369"/>
    </row>
    <row r="615" spans="60:63" ht="20.100000000000001" customHeight="1" x14ac:dyDescent="0.25">
      <c r="BH615" s="369"/>
      <c r="BI615" s="369"/>
      <c r="BJ615" s="369"/>
      <c r="BK615" s="369"/>
    </row>
    <row r="616" spans="60:63" ht="20.100000000000001" customHeight="1" x14ac:dyDescent="0.25">
      <c r="BH616" s="369"/>
      <c r="BI616" s="369"/>
      <c r="BJ616" s="369"/>
      <c r="BK616" s="369"/>
    </row>
    <row r="617" spans="60:63" ht="20.100000000000001" customHeight="1" x14ac:dyDescent="0.25">
      <c r="BH617" s="369"/>
      <c r="BI617" s="369"/>
      <c r="BJ617" s="369"/>
      <c r="BK617" s="369"/>
    </row>
    <row r="618" spans="60:63" ht="20.100000000000001" customHeight="1" x14ac:dyDescent="0.25">
      <c r="BH618" s="369"/>
      <c r="BI618" s="369"/>
      <c r="BJ618" s="369"/>
      <c r="BK618" s="369"/>
    </row>
    <row r="619" spans="60:63" ht="20.100000000000001" customHeight="1" x14ac:dyDescent="0.25">
      <c r="BH619" s="369"/>
      <c r="BI619" s="369"/>
      <c r="BJ619" s="369"/>
      <c r="BK619" s="369"/>
    </row>
    <row r="620" spans="60:63" ht="20.100000000000001" customHeight="1" x14ac:dyDescent="0.25">
      <c r="BH620" s="369"/>
      <c r="BI620" s="369"/>
      <c r="BJ620" s="369"/>
      <c r="BK620" s="369"/>
    </row>
    <row r="621" spans="60:63" ht="20.100000000000001" customHeight="1" x14ac:dyDescent="0.25">
      <c r="BH621" s="369"/>
      <c r="BI621" s="369"/>
      <c r="BJ621" s="369"/>
      <c r="BK621" s="369"/>
    </row>
    <row r="622" spans="60:63" ht="20.100000000000001" customHeight="1" x14ac:dyDescent="0.25">
      <c r="BH622" s="369"/>
      <c r="BI622" s="369"/>
      <c r="BJ622" s="369"/>
      <c r="BK622" s="369"/>
    </row>
    <row r="623" spans="60:63" ht="20.100000000000001" customHeight="1" x14ac:dyDescent="0.25">
      <c r="BH623" s="369"/>
      <c r="BI623" s="369"/>
      <c r="BJ623" s="369"/>
      <c r="BK623" s="369"/>
    </row>
    <row r="624" spans="60:63" ht="20.100000000000001" customHeight="1" x14ac:dyDescent="0.25">
      <c r="BH624" s="369"/>
      <c r="BI624" s="369"/>
      <c r="BJ624" s="369"/>
      <c r="BK624" s="369"/>
    </row>
    <row r="625" spans="60:63" ht="20.100000000000001" customHeight="1" x14ac:dyDescent="0.25">
      <c r="BH625" s="369"/>
      <c r="BI625" s="369"/>
      <c r="BJ625" s="369"/>
      <c r="BK625" s="369"/>
    </row>
    <row r="626" spans="60:63" ht="20.100000000000001" customHeight="1" x14ac:dyDescent="0.25">
      <c r="BH626" s="369"/>
      <c r="BI626" s="369"/>
      <c r="BJ626" s="369"/>
      <c r="BK626" s="369"/>
    </row>
    <row r="627" spans="60:63" ht="20.100000000000001" customHeight="1" x14ac:dyDescent="0.25">
      <c r="BH627" s="369"/>
      <c r="BI627" s="369"/>
      <c r="BJ627" s="369"/>
      <c r="BK627" s="369"/>
    </row>
    <row r="628" spans="60:63" ht="20.100000000000001" customHeight="1" x14ac:dyDescent="0.25">
      <c r="BH628" s="369"/>
      <c r="BI628" s="369"/>
      <c r="BJ628" s="369"/>
      <c r="BK628" s="369"/>
    </row>
    <row r="629" spans="60:63" ht="20.100000000000001" customHeight="1" x14ac:dyDescent="0.25">
      <c r="BH629" s="369"/>
      <c r="BI629" s="369"/>
      <c r="BJ629" s="369"/>
      <c r="BK629" s="369"/>
    </row>
    <row r="630" spans="60:63" ht="20.100000000000001" customHeight="1" x14ac:dyDescent="0.25">
      <c r="BH630" s="369"/>
      <c r="BI630" s="369"/>
      <c r="BJ630" s="369"/>
      <c r="BK630" s="369"/>
    </row>
    <row r="631" spans="60:63" ht="20.100000000000001" customHeight="1" x14ac:dyDescent="0.25">
      <c r="BH631" s="369"/>
      <c r="BI631" s="369"/>
      <c r="BJ631" s="369"/>
      <c r="BK631" s="369"/>
    </row>
    <row r="632" spans="60:63" ht="20.100000000000001" customHeight="1" x14ac:dyDescent="0.25">
      <c r="BH632" s="369"/>
      <c r="BI632" s="369"/>
      <c r="BJ632" s="369"/>
      <c r="BK632" s="369"/>
    </row>
    <row r="633" spans="60:63" ht="20.100000000000001" customHeight="1" x14ac:dyDescent="0.25">
      <c r="BH633" s="369"/>
      <c r="BI633" s="369"/>
      <c r="BJ633" s="369"/>
      <c r="BK633" s="369"/>
    </row>
    <row r="634" spans="60:63" ht="20.100000000000001" customHeight="1" x14ac:dyDescent="0.25">
      <c r="BH634" s="369"/>
      <c r="BI634" s="369"/>
      <c r="BJ634" s="369"/>
      <c r="BK634" s="369"/>
    </row>
    <row r="635" spans="60:63" ht="20.100000000000001" customHeight="1" x14ac:dyDescent="0.25">
      <c r="BH635" s="369"/>
      <c r="BI635" s="369"/>
      <c r="BJ635" s="369"/>
      <c r="BK635" s="369"/>
    </row>
    <row r="636" spans="60:63" ht="20.100000000000001" customHeight="1" x14ac:dyDescent="0.25">
      <c r="BH636" s="369"/>
      <c r="BI636" s="369"/>
      <c r="BJ636" s="369"/>
      <c r="BK636" s="369"/>
    </row>
    <row r="637" spans="60:63" ht="20.100000000000001" customHeight="1" x14ac:dyDescent="0.25">
      <c r="BH637" s="369"/>
      <c r="BI637" s="369"/>
      <c r="BJ637" s="369"/>
      <c r="BK637" s="369"/>
    </row>
    <row r="638" spans="60:63" ht="20.100000000000001" customHeight="1" x14ac:dyDescent="0.25">
      <c r="BH638" s="369"/>
      <c r="BI638" s="369"/>
      <c r="BJ638" s="369"/>
      <c r="BK638" s="369"/>
    </row>
    <row r="639" spans="60:63" ht="20.100000000000001" customHeight="1" x14ac:dyDescent="0.25">
      <c r="BH639" s="369"/>
      <c r="BI639" s="369"/>
      <c r="BJ639" s="369"/>
      <c r="BK639" s="369"/>
    </row>
    <row r="640" spans="60:63" ht="20.100000000000001" customHeight="1" x14ac:dyDescent="0.25">
      <c r="BH640" s="369"/>
      <c r="BI640" s="369"/>
      <c r="BJ640" s="369"/>
      <c r="BK640" s="369"/>
    </row>
    <row r="641" spans="60:63" ht="20.100000000000001" customHeight="1" x14ac:dyDescent="0.25">
      <c r="BH641" s="369"/>
      <c r="BI641" s="369"/>
      <c r="BJ641" s="369"/>
      <c r="BK641" s="369"/>
    </row>
    <row r="642" spans="60:63" ht="20.100000000000001" customHeight="1" x14ac:dyDescent="0.25">
      <c r="BH642" s="369"/>
      <c r="BI642" s="369"/>
      <c r="BJ642" s="369"/>
      <c r="BK642" s="369"/>
    </row>
    <row r="643" spans="60:63" ht="20.100000000000001" customHeight="1" x14ac:dyDescent="0.25">
      <c r="BH643" s="369"/>
      <c r="BI643" s="369"/>
      <c r="BJ643" s="369"/>
      <c r="BK643" s="369"/>
    </row>
    <row r="644" spans="60:63" ht="20.100000000000001" customHeight="1" x14ac:dyDescent="0.25">
      <c r="BH644" s="369"/>
      <c r="BI644" s="369"/>
      <c r="BJ644" s="369"/>
      <c r="BK644" s="369"/>
    </row>
    <row r="645" spans="60:63" ht="20.100000000000001" customHeight="1" x14ac:dyDescent="0.25">
      <c r="BH645" s="369"/>
      <c r="BI645" s="369"/>
      <c r="BJ645" s="369"/>
      <c r="BK645" s="369"/>
    </row>
    <row r="646" spans="60:63" ht="20.100000000000001" customHeight="1" x14ac:dyDescent="0.25">
      <c r="BH646" s="369"/>
      <c r="BI646" s="369"/>
      <c r="BJ646" s="369"/>
      <c r="BK646" s="369"/>
    </row>
    <row r="647" spans="60:63" ht="20.100000000000001" customHeight="1" x14ac:dyDescent="0.25">
      <c r="BH647" s="369"/>
      <c r="BI647" s="369"/>
      <c r="BJ647" s="369"/>
      <c r="BK647" s="369"/>
    </row>
    <row r="648" spans="60:63" ht="20.100000000000001" customHeight="1" x14ac:dyDescent="0.25">
      <c r="BH648" s="369"/>
      <c r="BI648" s="369"/>
      <c r="BJ648" s="369"/>
      <c r="BK648" s="369"/>
    </row>
    <row r="649" spans="60:63" ht="20.100000000000001" customHeight="1" x14ac:dyDescent="0.25">
      <c r="BH649" s="369"/>
      <c r="BI649" s="369"/>
      <c r="BJ649" s="369"/>
      <c r="BK649" s="369"/>
    </row>
    <row r="650" spans="60:63" ht="20.100000000000001" customHeight="1" x14ac:dyDescent="0.25">
      <c r="BH650" s="369"/>
      <c r="BI650" s="369"/>
      <c r="BJ650" s="369"/>
      <c r="BK650" s="369"/>
    </row>
    <row r="651" spans="60:63" ht="20.100000000000001" customHeight="1" x14ac:dyDescent="0.25">
      <c r="BH651" s="369"/>
      <c r="BI651" s="369"/>
      <c r="BJ651" s="369"/>
      <c r="BK651" s="369"/>
    </row>
    <row r="652" spans="60:63" ht="20.100000000000001" customHeight="1" x14ac:dyDescent="0.25">
      <c r="BH652" s="369"/>
      <c r="BI652" s="369"/>
      <c r="BJ652" s="369"/>
      <c r="BK652" s="369"/>
    </row>
    <row r="653" spans="60:63" ht="20.100000000000001" customHeight="1" x14ac:dyDescent="0.25">
      <c r="BH653" s="369"/>
      <c r="BI653" s="369"/>
      <c r="BJ653" s="369"/>
      <c r="BK653" s="369"/>
    </row>
    <row r="654" spans="60:63" ht="20.100000000000001" customHeight="1" x14ac:dyDescent="0.25">
      <c r="BH654" s="369"/>
      <c r="BI654" s="369"/>
      <c r="BJ654" s="369"/>
      <c r="BK654" s="369"/>
    </row>
    <row r="655" spans="60:63" ht="20.100000000000001" customHeight="1" x14ac:dyDescent="0.25">
      <c r="BH655" s="369"/>
      <c r="BI655" s="369"/>
      <c r="BJ655" s="369"/>
      <c r="BK655" s="369"/>
    </row>
    <row r="656" spans="60:63" ht="20.100000000000001" customHeight="1" x14ac:dyDescent="0.25">
      <c r="BH656" s="369"/>
      <c r="BI656" s="369"/>
      <c r="BJ656" s="369"/>
      <c r="BK656" s="369"/>
    </row>
    <row r="657" spans="60:63" ht="20.100000000000001" customHeight="1" x14ac:dyDescent="0.25">
      <c r="BH657" s="369"/>
      <c r="BI657" s="369"/>
      <c r="BJ657" s="369"/>
      <c r="BK657" s="369"/>
    </row>
    <row r="658" spans="60:63" ht="20.100000000000001" customHeight="1" x14ac:dyDescent="0.25">
      <c r="BH658" s="369"/>
      <c r="BI658" s="369"/>
      <c r="BJ658" s="369"/>
      <c r="BK658" s="369"/>
    </row>
    <row r="659" spans="60:63" ht="20.100000000000001" customHeight="1" x14ac:dyDescent="0.25">
      <c r="BH659" s="369"/>
      <c r="BI659" s="369"/>
      <c r="BJ659" s="369"/>
      <c r="BK659" s="369"/>
    </row>
    <row r="660" spans="60:63" ht="20.100000000000001" customHeight="1" x14ac:dyDescent="0.25">
      <c r="BH660" s="369"/>
      <c r="BI660" s="369"/>
      <c r="BJ660" s="369"/>
      <c r="BK660" s="369"/>
    </row>
    <row r="661" spans="60:63" ht="20.100000000000001" customHeight="1" x14ac:dyDescent="0.25">
      <c r="BH661" s="369"/>
      <c r="BI661" s="369"/>
      <c r="BJ661" s="369"/>
      <c r="BK661" s="369"/>
    </row>
    <row r="662" spans="60:63" ht="20.100000000000001" customHeight="1" x14ac:dyDescent="0.25">
      <c r="BH662" s="369"/>
      <c r="BI662" s="369"/>
      <c r="BJ662" s="369"/>
      <c r="BK662" s="369"/>
    </row>
    <row r="663" spans="60:63" ht="20.100000000000001" customHeight="1" x14ac:dyDescent="0.25">
      <c r="BH663" s="369"/>
      <c r="BI663" s="369"/>
      <c r="BJ663" s="369"/>
      <c r="BK663" s="369"/>
    </row>
    <row r="664" spans="60:63" ht="20.100000000000001" customHeight="1" x14ac:dyDescent="0.25">
      <c r="BH664" s="369"/>
      <c r="BI664" s="369"/>
      <c r="BJ664" s="369"/>
      <c r="BK664" s="369"/>
    </row>
    <row r="665" spans="60:63" ht="20.100000000000001" customHeight="1" x14ac:dyDescent="0.25">
      <c r="BH665" s="369"/>
      <c r="BI665" s="369"/>
      <c r="BJ665" s="369"/>
      <c r="BK665" s="369"/>
    </row>
    <row r="666" spans="60:63" ht="20.100000000000001" customHeight="1" x14ac:dyDescent="0.25">
      <c r="BH666" s="369"/>
      <c r="BI666" s="369"/>
      <c r="BJ666" s="369"/>
      <c r="BK666" s="369"/>
    </row>
    <row r="667" spans="60:63" ht="20.100000000000001" customHeight="1" x14ac:dyDescent="0.25">
      <c r="BH667" s="369"/>
      <c r="BI667" s="369"/>
      <c r="BJ667" s="369"/>
      <c r="BK667" s="369"/>
    </row>
    <row r="668" spans="60:63" ht="20.100000000000001" customHeight="1" x14ac:dyDescent="0.25">
      <c r="BH668" s="369"/>
      <c r="BI668" s="369"/>
      <c r="BJ668" s="369"/>
      <c r="BK668" s="369"/>
    </row>
    <row r="669" spans="60:63" ht="20.100000000000001" customHeight="1" x14ac:dyDescent="0.25">
      <c r="BH669" s="369"/>
      <c r="BI669" s="369"/>
      <c r="BJ669" s="369"/>
      <c r="BK669" s="369"/>
    </row>
    <row r="670" spans="60:63" ht="20.100000000000001" customHeight="1" x14ac:dyDescent="0.25">
      <c r="BH670" s="369"/>
      <c r="BI670" s="369"/>
      <c r="BJ670" s="369"/>
      <c r="BK670" s="369"/>
    </row>
    <row r="671" spans="60:63" ht="20.100000000000001" customHeight="1" x14ac:dyDescent="0.25">
      <c r="BH671" s="369"/>
      <c r="BI671" s="369"/>
      <c r="BJ671" s="369"/>
      <c r="BK671" s="369"/>
    </row>
    <row r="672" spans="60:63" ht="20.100000000000001" customHeight="1" x14ac:dyDescent="0.25">
      <c r="BH672" s="369"/>
      <c r="BI672" s="369"/>
      <c r="BJ672" s="369"/>
      <c r="BK672" s="369"/>
    </row>
    <row r="673" spans="60:63" ht="20.100000000000001" customHeight="1" x14ac:dyDescent="0.25">
      <c r="BH673" s="369"/>
      <c r="BI673" s="369"/>
      <c r="BJ673" s="369"/>
      <c r="BK673" s="369"/>
    </row>
    <row r="674" spans="60:63" ht="20.100000000000001" customHeight="1" x14ac:dyDescent="0.25">
      <c r="BH674" s="369"/>
      <c r="BI674" s="369"/>
      <c r="BJ674" s="369"/>
      <c r="BK674" s="369"/>
    </row>
    <row r="675" spans="60:63" ht="20.100000000000001" customHeight="1" x14ac:dyDescent="0.25">
      <c r="BH675" s="369"/>
      <c r="BI675" s="369"/>
      <c r="BJ675" s="369"/>
      <c r="BK675" s="369"/>
    </row>
    <row r="676" spans="60:63" ht="20.100000000000001" customHeight="1" x14ac:dyDescent="0.25">
      <c r="BH676" s="369"/>
      <c r="BI676" s="369"/>
      <c r="BJ676" s="369"/>
      <c r="BK676" s="369"/>
    </row>
    <row r="677" spans="60:63" ht="20.100000000000001" customHeight="1" x14ac:dyDescent="0.25">
      <c r="BH677" s="369"/>
      <c r="BI677" s="369"/>
      <c r="BJ677" s="369"/>
      <c r="BK677" s="369"/>
    </row>
    <row r="678" spans="60:63" ht="20.100000000000001" customHeight="1" x14ac:dyDescent="0.25">
      <c r="BH678" s="369"/>
      <c r="BI678" s="369"/>
      <c r="BJ678" s="369"/>
      <c r="BK678" s="369"/>
    </row>
    <row r="679" spans="60:63" ht="20.100000000000001" customHeight="1" x14ac:dyDescent="0.25">
      <c r="BH679" s="369"/>
      <c r="BI679" s="369"/>
      <c r="BJ679" s="369"/>
      <c r="BK679" s="369"/>
    </row>
    <row r="680" spans="60:63" ht="20.100000000000001" customHeight="1" x14ac:dyDescent="0.25">
      <c r="BH680" s="369"/>
      <c r="BI680" s="369"/>
      <c r="BJ680" s="369"/>
      <c r="BK680" s="369"/>
    </row>
    <row r="681" spans="60:63" ht="20.100000000000001" customHeight="1" x14ac:dyDescent="0.25">
      <c r="BH681" s="369"/>
      <c r="BI681" s="369"/>
      <c r="BJ681" s="369"/>
      <c r="BK681" s="369"/>
    </row>
    <row r="682" spans="60:63" ht="20.100000000000001" customHeight="1" x14ac:dyDescent="0.25">
      <c r="BH682" s="369"/>
      <c r="BI682" s="369"/>
      <c r="BJ682" s="369"/>
      <c r="BK682" s="369"/>
    </row>
    <row r="683" spans="60:63" ht="20.100000000000001" customHeight="1" x14ac:dyDescent="0.25">
      <c r="BH683" s="369"/>
      <c r="BI683" s="369"/>
      <c r="BJ683" s="369"/>
      <c r="BK683" s="369"/>
    </row>
    <row r="684" spans="60:63" ht="20.100000000000001" customHeight="1" x14ac:dyDescent="0.25">
      <c r="BH684" s="369"/>
      <c r="BI684" s="369"/>
      <c r="BJ684" s="369"/>
      <c r="BK684" s="369"/>
    </row>
    <row r="685" spans="60:63" ht="20.100000000000001" customHeight="1" x14ac:dyDescent="0.25">
      <c r="BH685" s="369"/>
      <c r="BI685" s="369"/>
      <c r="BJ685" s="369"/>
      <c r="BK685" s="369"/>
    </row>
    <row r="686" spans="60:63" ht="20.100000000000001" customHeight="1" x14ac:dyDescent="0.25">
      <c r="BH686" s="369"/>
      <c r="BI686" s="369"/>
      <c r="BJ686" s="369"/>
      <c r="BK686" s="369"/>
    </row>
    <row r="687" spans="60:63" ht="20.100000000000001" customHeight="1" x14ac:dyDescent="0.25">
      <c r="BH687" s="369"/>
      <c r="BI687" s="369"/>
      <c r="BJ687" s="369"/>
      <c r="BK687" s="369"/>
    </row>
    <row r="688" spans="60:63" ht="20.100000000000001" customHeight="1" x14ac:dyDescent="0.25">
      <c r="BH688" s="369"/>
      <c r="BI688" s="369"/>
      <c r="BJ688" s="369"/>
      <c r="BK688" s="369"/>
    </row>
    <row r="689" spans="60:63" ht="20.100000000000001" customHeight="1" x14ac:dyDescent="0.25">
      <c r="BH689" s="369"/>
      <c r="BI689" s="369"/>
      <c r="BJ689" s="369"/>
      <c r="BK689" s="369"/>
    </row>
    <row r="690" spans="60:63" ht="20.100000000000001" customHeight="1" x14ac:dyDescent="0.25">
      <c r="BH690" s="369"/>
      <c r="BI690" s="369"/>
      <c r="BJ690" s="369"/>
      <c r="BK690" s="369"/>
    </row>
    <row r="691" spans="60:63" ht="20.100000000000001" customHeight="1" x14ac:dyDescent="0.25">
      <c r="BH691" s="369"/>
      <c r="BI691" s="369"/>
      <c r="BJ691" s="369"/>
      <c r="BK691" s="369"/>
    </row>
    <row r="692" spans="60:63" ht="20.100000000000001" customHeight="1" x14ac:dyDescent="0.25">
      <c r="BH692" s="369"/>
      <c r="BI692" s="369"/>
      <c r="BJ692" s="369"/>
      <c r="BK692" s="369"/>
    </row>
    <row r="693" spans="60:63" ht="20.100000000000001" customHeight="1" x14ac:dyDescent="0.25">
      <c r="BH693" s="369"/>
      <c r="BI693" s="369"/>
      <c r="BJ693" s="369"/>
      <c r="BK693" s="369"/>
    </row>
    <row r="694" spans="60:63" ht="20.100000000000001" customHeight="1" x14ac:dyDescent="0.25">
      <c r="BH694" s="369"/>
      <c r="BI694" s="369"/>
      <c r="BJ694" s="369"/>
      <c r="BK694" s="369"/>
    </row>
    <row r="695" spans="60:63" ht="20.100000000000001" customHeight="1" x14ac:dyDescent="0.25">
      <c r="BH695" s="369"/>
      <c r="BI695" s="369"/>
      <c r="BJ695" s="369"/>
      <c r="BK695" s="369"/>
    </row>
    <row r="696" spans="60:63" ht="20.100000000000001" customHeight="1" x14ac:dyDescent="0.25">
      <c r="BH696" s="369"/>
      <c r="BI696" s="369"/>
      <c r="BJ696" s="369"/>
      <c r="BK696" s="369"/>
    </row>
    <row r="697" spans="60:63" ht="20.100000000000001" customHeight="1" x14ac:dyDescent="0.25">
      <c r="BH697" s="369"/>
      <c r="BI697" s="369"/>
      <c r="BJ697" s="369"/>
      <c r="BK697" s="369"/>
    </row>
    <row r="698" spans="60:63" ht="20.100000000000001" customHeight="1" x14ac:dyDescent="0.25">
      <c r="BH698" s="369"/>
      <c r="BI698" s="369"/>
      <c r="BJ698" s="369"/>
      <c r="BK698" s="369"/>
    </row>
    <row r="699" spans="60:63" ht="20.100000000000001" customHeight="1" x14ac:dyDescent="0.25">
      <c r="BH699" s="369"/>
      <c r="BI699" s="369"/>
      <c r="BJ699" s="369"/>
      <c r="BK699" s="369"/>
    </row>
    <row r="700" spans="60:63" ht="20.100000000000001" customHeight="1" x14ac:dyDescent="0.25">
      <c r="BH700" s="369"/>
      <c r="BI700" s="369"/>
      <c r="BJ700" s="369"/>
      <c r="BK700" s="369"/>
    </row>
    <row r="701" spans="60:63" ht="20.100000000000001" customHeight="1" x14ac:dyDescent="0.25">
      <c r="BH701" s="369"/>
      <c r="BI701" s="369"/>
      <c r="BJ701" s="369"/>
      <c r="BK701" s="369"/>
    </row>
    <row r="702" spans="60:63" ht="20.100000000000001" customHeight="1" x14ac:dyDescent="0.25">
      <c r="BH702" s="369"/>
      <c r="BI702" s="369"/>
      <c r="BJ702" s="369"/>
      <c r="BK702" s="369"/>
    </row>
    <row r="703" spans="60:63" ht="20.100000000000001" customHeight="1" x14ac:dyDescent="0.25">
      <c r="BH703" s="369"/>
      <c r="BI703" s="369"/>
      <c r="BJ703" s="369"/>
      <c r="BK703" s="369"/>
    </row>
    <row r="704" spans="60:63" ht="20.100000000000001" customHeight="1" x14ac:dyDescent="0.25">
      <c r="BH704" s="369"/>
      <c r="BI704" s="369"/>
      <c r="BJ704" s="369"/>
      <c r="BK704" s="369"/>
    </row>
    <row r="705" spans="60:63" ht="20.100000000000001" customHeight="1" x14ac:dyDescent="0.25">
      <c r="BH705" s="369"/>
      <c r="BI705" s="369"/>
      <c r="BJ705" s="369"/>
      <c r="BK705" s="369"/>
    </row>
    <row r="706" spans="60:63" ht="20.100000000000001" customHeight="1" x14ac:dyDescent="0.25">
      <c r="BH706" s="369"/>
      <c r="BI706" s="369"/>
      <c r="BJ706" s="369"/>
      <c r="BK706" s="369"/>
    </row>
    <row r="707" spans="60:63" ht="20.100000000000001" customHeight="1" x14ac:dyDescent="0.25">
      <c r="BH707" s="369"/>
      <c r="BI707" s="369"/>
      <c r="BJ707" s="369"/>
      <c r="BK707" s="369"/>
    </row>
    <row r="708" spans="60:63" ht="20.100000000000001" customHeight="1" x14ac:dyDescent="0.25">
      <c r="BH708" s="369"/>
      <c r="BI708" s="369"/>
      <c r="BJ708" s="369"/>
      <c r="BK708" s="369"/>
    </row>
    <row r="709" spans="60:63" ht="20.100000000000001" customHeight="1" x14ac:dyDescent="0.25">
      <c r="BH709" s="369"/>
      <c r="BI709" s="369"/>
      <c r="BJ709" s="369"/>
      <c r="BK709" s="369"/>
    </row>
    <row r="710" spans="60:63" ht="20.100000000000001" customHeight="1" x14ac:dyDescent="0.25">
      <c r="BH710" s="369"/>
      <c r="BI710" s="369"/>
      <c r="BJ710" s="369"/>
      <c r="BK710" s="369"/>
    </row>
    <row r="711" spans="60:63" ht="20.100000000000001" customHeight="1" x14ac:dyDescent="0.25">
      <c r="BH711" s="369"/>
      <c r="BI711" s="369"/>
      <c r="BJ711" s="369"/>
      <c r="BK711" s="369"/>
    </row>
    <row r="712" spans="60:63" ht="20.100000000000001" customHeight="1" x14ac:dyDescent="0.25">
      <c r="BH712" s="369"/>
      <c r="BI712" s="369"/>
      <c r="BJ712" s="369"/>
      <c r="BK712" s="369"/>
    </row>
    <row r="713" spans="60:63" ht="20.100000000000001" customHeight="1" x14ac:dyDescent="0.25">
      <c r="BH713" s="369"/>
      <c r="BI713" s="369"/>
      <c r="BJ713" s="369"/>
      <c r="BK713" s="369"/>
    </row>
    <row r="714" spans="60:63" ht="20.100000000000001" customHeight="1" x14ac:dyDescent="0.25">
      <c r="BH714" s="369"/>
      <c r="BI714" s="369"/>
      <c r="BJ714" s="369"/>
      <c r="BK714" s="369"/>
    </row>
    <row r="715" spans="60:63" ht="20.100000000000001" customHeight="1" x14ac:dyDescent="0.25">
      <c r="BH715" s="369"/>
      <c r="BI715" s="369"/>
      <c r="BJ715" s="369"/>
      <c r="BK715" s="369"/>
    </row>
    <row r="716" spans="60:63" ht="20.100000000000001" customHeight="1" x14ac:dyDescent="0.25">
      <c r="BH716" s="369"/>
      <c r="BI716" s="369"/>
      <c r="BJ716" s="369"/>
      <c r="BK716" s="369"/>
    </row>
    <row r="717" spans="60:63" ht="20.100000000000001" customHeight="1" x14ac:dyDescent="0.25">
      <c r="BH717" s="369"/>
      <c r="BI717" s="369"/>
      <c r="BJ717" s="369"/>
      <c r="BK717" s="369"/>
    </row>
    <row r="718" spans="60:63" ht="20.100000000000001" customHeight="1" x14ac:dyDescent="0.25">
      <c r="BH718" s="369"/>
      <c r="BI718" s="369"/>
      <c r="BJ718" s="369"/>
      <c r="BK718" s="369"/>
    </row>
    <row r="719" spans="60:63" ht="20.100000000000001" customHeight="1" x14ac:dyDescent="0.25">
      <c r="BH719" s="369"/>
      <c r="BI719" s="369"/>
      <c r="BJ719" s="369"/>
      <c r="BK719" s="369"/>
    </row>
    <row r="720" spans="60:63" ht="20.100000000000001" customHeight="1" x14ac:dyDescent="0.25">
      <c r="BH720" s="369"/>
      <c r="BI720" s="369"/>
      <c r="BJ720" s="369"/>
      <c r="BK720" s="369"/>
    </row>
    <row r="721" spans="60:63" ht="20.100000000000001" customHeight="1" x14ac:dyDescent="0.25">
      <c r="BH721" s="369"/>
      <c r="BI721" s="369"/>
      <c r="BJ721" s="369"/>
      <c r="BK721" s="369"/>
    </row>
    <row r="722" spans="60:63" ht="20.100000000000001" customHeight="1" x14ac:dyDescent="0.25">
      <c r="BH722" s="369"/>
      <c r="BI722" s="369"/>
      <c r="BJ722" s="369"/>
      <c r="BK722" s="369"/>
    </row>
    <row r="723" spans="60:63" ht="20.100000000000001" customHeight="1" x14ac:dyDescent="0.25">
      <c r="BH723" s="369"/>
      <c r="BI723" s="369"/>
      <c r="BJ723" s="369"/>
      <c r="BK723" s="369"/>
    </row>
    <row r="724" spans="60:63" ht="20.100000000000001" customHeight="1" x14ac:dyDescent="0.25">
      <c r="BH724" s="369"/>
      <c r="BI724" s="369"/>
      <c r="BJ724" s="369"/>
      <c r="BK724" s="369"/>
    </row>
    <row r="725" spans="60:63" ht="20.100000000000001" customHeight="1" x14ac:dyDescent="0.25">
      <c r="BH725" s="369"/>
      <c r="BI725" s="369"/>
      <c r="BJ725" s="369"/>
      <c r="BK725" s="369"/>
    </row>
    <row r="726" spans="60:63" ht="20.100000000000001" customHeight="1" x14ac:dyDescent="0.25">
      <c r="BH726" s="369"/>
      <c r="BI726" s="369"/>
      <c r="BJ726" s="369"/>
      <c r="BK726" s="369"/>
    </row>
    <row r="727" spans="60:63" ht="20.100000000000001" customHeight="1" x14ac:dyDescent="0.25">
      <c r="BH727" s="369"/>
      <c r="BI727" s="369"/>
      <c r="BJ727" s="369"/>
      <c r="BK727" s="369"/>
    </row>
    <row r="728" spans="60:63" ht="20.100000000000001" customHeight="1" x14ac:dyDescent="0.25">
      <c r="BH728" s="369"/>
      <c r="BI728" s="369"/>
      <c r="BJ728" s="369"/>
      <c r="BK728" s="369"/>
    </row>
    <row r="729" spans="60:63" ht="20.100000000000001" customHeight="1" x14ac:dyDescent="0.25">
      <c r="BH729" s="369"/>
      <c r="BI729" s="369"/>
      <c r="BJ729" s="369"/>
      <c r="BK729" s="369"/>
    </row>
    <row r="730" spans="60:63" ht="20.100000000000001" customHeight="1" x14ac:dyDescent="0.25">
      <c r="BH730" s="369"/>
      <c r="BI730" s="369"/>
      <c r="BJ730" s="369"/>
      <c r="BK730" s="369"/>
    </row>
    <row r="731" spans="60:63" ht="20.100000000000001" customHeight="1" x14ac:dyDescent="0.25">
      <c r="BH731" s="369"/>
      <c r="BI731" s="369"/>
      <c r="BJ731" s="369"/>
      <c r="BK731" s="369"/>
    </row>
    <row r="732" spans="60:63" ht="20.100000000000001" customHeight="1" x14ac:dyDescent="0.25">
      <c r="BH732" s="369"/>
      <c r="BI732" s="369"/>
      <c r="BJ732" s="369"/>
      <c r="BK732" s="369"/>
    </row>
    <row r="733" spans="60:63" ht="20.100000000000001" customHeight="1" x14ac:dyDescent="0.25">
      <c r="BH733" s="369"/>
      <c r="BI733" s="369"/>
      <c r="BJ733" s="369"/>
      <c r="BK733" s="369"/>
    </row>
    <row r="734" spans="60:63" ht="20.100000000000001" customHeight="1" x14ac:dyDescent="0.25">
      <c r="BH734" s="369"/>
      <c r="BI734" s="369"/>
      <c r="BJ734" s="369"/>
      <c r="BK734" s="369"/>
    </row>
    <row r="735" spans="60:63" ht="20.100000000000001" customHeight="1" x14ac:dyDescent="0.25">
      <c r="BH735" s="369"/>
      <c r="BI735" s="369"/>
      <c r="BJ735" s="369"/>
      <c r="BK735" s="369"/>
    </row>
    <row r="736" spans="60:63" ht="20.100000000000001" customHeight="1" x14ac:dyDescent="0.25">
      <c r="BH736" s="369"/>
      <c r="BI736" s="369"/>
      <c r="BJ736" s="369"/>
      <c r="BK736" s="369"/>
    </row>
    <row r="737" spans="60:63" ht="20.100000000000001" customHeight="1" x14ac:dyDescent="0.25">
      <c r="BH737" s="369"/>
      <c r="BI737" s="369"/>
      <c r="BJ737" s="369"/>
      <c r="BK737" s="369"/>
    </row>
    <row r="738" spans="60:63" ht="20.100000000000001" customHeight="1" x14ac:dyDescent="0.25">
      <c r="BH738" s="369"/>
      <c r="BI738" s="369"/>
      <c r="BJ738" s="369"/>
      <c r="BK738" s="369"/>
    </row>
    <row r="739" spans="60:63" ht="20.100000000000001" customHeight="1" x14ac:dyDescent="0.25">
      <c r="BH739" s="369"/>
      <c r="BI739" s="369"/>
      <c r="BJ739" s="369"/>
      <c r="BK739" s="369"/>
    </row>
    <row r="740" spans="60:63" ht="20.100000000000001" customHeight="1" x14ac:dyDescent="0.25">
      <c r="BH740" s="369"/>
      <c r="BI740" s="369"/>
      <c r="BJ740" s="369"/>
      <c r="BK740" s="369"/>
    </row>
    <row r="741" spans="60:63" ht="20.100000000000001" customHeight="1" x14ac:dyDescent="0.25">
      <c r="BH741" s="369"/>
      <c r="BI741" s="369"/>
      <c r="BJ741" s="369"/>
      <c r="BK741" s="369"/>
    </row>
    <row r="742" spans="60:63" ht="20.100000000000001" customHeight="1" x14ac:dyDescent="0.25">
      <c r="BH742" s="369"/>
      <c r="BI742" s="369"/>
      <c r="BJ742" s="369"/>
      <c r="BK742" s="369"/>
    </row>
    <row r="743" spans="60:63" ht="20.100000000000001" customHeight="1" x14ac:dyDescent="0.25">
      <c r="BH743" s="369"/>
      <c r="BI743" s="369"/>
      <c r="BJ743" s="369"/>
      <c r="BK743" s="369"/>
    </row>
    <row r="744" spans="60:63" ht="20.100000000000001" customHeight="1" x14ac:dyDescent="0.25">
      <c r="BH744" s="369"/>
      <c r="BI744" s="369"/>
      <c r="BJ744" s="369"/>
      <c r="BK744" s="369"/>
    </row>
    <row r="745" spans="60:63" ht="20.100000000000001" customHeight="1" x14ac:dyDescent="0.25">
      <c r="BH745" s="369"/>
      <c r="BI745" s="369"/>
      <c r="BJ745" s="369"/>
      <c r="BK745" s="369"/>
    </row>
    <row r="746" spans="60:63" ht="20.100000000000001" customHeight="1" x14ac:dyDescent="0.25">
      <c r="BH746" s="369"/>
      <c r="BI746" s="369"/>
      <c r="BJ746" s="369"/>
      <c r="BK746" s="369"/>
    </row>
    <row r="747" spans="60:63" ht="20.100000000000001" customHeight="1" x14ac:dyDescent="0.25">
      <c r="BH747" s="369"/>
      <c r="BI747" s="369"/>
      <c r="BJ747" s="369"/>
      <c r="BK747" s="369"/>
    </row>
    <row r="748" spans="60:63" ht="20.100000000000001" customHeight="1" x14ac:dyDescent="0.25">
      <c r="BH748" s="369"/>
      <c r="BI748" s="369"/>
      <c r="BJ748" s="369"/>
      <c r="BK748" s="369"/>
    </row>
    <row r="749" spans="60:63" ht="20.100000000000001" customHeight="1" x14ac:dyDescent="0.25">
      <c r="BH749" s="369"/>
      <c r="BI749" s="369"/>
      <c r="BJ749" s="369"/>
      <c r="BK749" s="369"/>
    </row>
    <row r="750" spans="60:63" ht="20.100000000000001" customHeight="1" x14ac:dyDescent="0.25">
      <c r="BH750" s="369"/>
      <c r="BI750" s="369"/>
      <c r="BJ750" s="369"/>
      <c r="BK750" s="369"/>
    </row>
    <row r="751" spans="60:63" ht="20.100000000000001" customHeight="1" x14ac:dyDescent="0.25">
      <c r="BH751" s="369"/>
      <c r="BI751" s="369"/>
      <c r="BJ751" s="369"/>
      <c r="BK751" s="369"/>
    </row>
    <row r="752" spans="60:63" ht="20.100000000000001" customHeight="1" x14ac:dyDescent="0.25">
      <c r="BH752" s="369"/>
      <c r="BI752" s="369"/>
      <c r="BJ752" s="369"/>
      <c r="BK752" s="369"/>
    </row>
    <row r="753" spans="60:63" ht="20.100000000000001" customHeight="1" x14ac:dyDescent="0.25">
      <c r="BH753" s="369"/>
      <c r="BI753" s="369"/>
      <c r="BJ753" s="369"/>
      <c r="BK753" s="369"/>
    </row>
    <row r="754" spans="60:63" ht="20.100000000000001" customHeight="1" x14ac:dyDescent="0.25">
      <c r="BH754" s="369"/>
      <c r="BI754" s="369"/>
      <c r="BJ754" s="369"/>
      <c r="BK754" s="369"/>
    </row>
    <row r="755" spans="60:63" ht="20.100000000000001" customHeight="1" x14ac:dyDescent="0.25">
      <c r="BH755" s="369"/>
      <c r="BI755" s="369"/>
      <c r="BJ755" s="369"/>
      <c r="BK755" s="369"/>
    </row>
    <row r="756" spans="60:63" ht="20.100000000000001" customHeight="1" x14ac:dyDescent="0.25">
      <c r="BH756" s="369"/>
      <c r="BI756" s="369"/>
      <c r="BJ756" s="369"/>
      <c r="BK756" s="369"/>
    </row>
    <row r="757" spans="60:63" ht="20.100000000000001" customHeight="1" x14ac:dyDescent="0.25">
      <c r="BH757" s="369"/>
      <c r="BI757" s="369"/>
      <c r="BJ757" s="369"/>
      <c r="BK757" s="369"/>
    </row>
    <row r="758" spans="60:63" ht="20.100000000000001" customHeight="1" x14ac:dyDescent="0.25">
      <c r="BH758" s="369"/>
      <c r="BI758" s="369"/>
      <c r="BJ758" s="369"/>
      <c r="BK758" s="369"/>
    </row>
    <row r="759" spans="60:63" ht="20.100000000000001" customHeight="1" x14ac:dyDescent="0.25">
      <c r="BH759" s="369"/>
      <c r="BI759" s="369"/>
      <c r="BJ759" s="369"/>
      <c r="BK759" s="369"/>
    </row>
    <row r="760" spans="60:63" ht="20.100000000000001" customHeight="1" x14ac:dyDescent="0.25">
      <c r="BH760" s="369"/>
      <c r="BI760" s="369"/>
      <c r="BJ760" s="369"/>
      <c r="BK760" s="369"/>
    </row>
    <row r="761" spans="60:63" ht="20.100000000000001" customHeight="1" x14ac:dyDescent="0.25">
      <c r="BH761" s="369"/>
      <c r="BI761" s="369"/>
      <c r="BJ761" s="369"/>
      <c r="BK761" s="369"/>
    </row>
    <row r="762" spans="60:63" ht="20.100000000000001" customHeight="1" x14ac:dyDescent="0.25">
      <c r="BH762" s="369"/>
      <c r="BI762" s="369"/>
      <c r="BJ762" s="369"/>
      <c r="BK762" s="369"/>
    </row>
    <row r="763" spans="60:63" ht="20.100000000000001" customHeight="1" x14ac:dyDescent="0.25">
      <c r="BH763" s="369"/>
      <c r="BI763" s="369"/>
      <c r="BJ763" s="369"/>
      <c r="BK763" s="369"/>
    </row>
    <row r="764" spans="60:63" ht="20.100000000000001" customHeight="1" x14ac:dyDescent="0.25">
      <c r="BH764" s="369"/>
      <c r="BI764" s="369"/>
      <c r="BJ764" s="369"/>
      <c r="BK764" s="369"/>
    </row>
    <row r="765" spans="60:63" ht="20.100000000000001" customHeight="1" x14ac:dyDescent="0.25">
      <c r="BH765" s="369"/>
      <c r="BI765" s="369"/>
      <c r="BJ765" s="369"/>
      <c r="BK765" s="369"/>
    </row>
    <row r="766" spans="60:63" ht="20.100000000000001" customHeight="1" x14ac:dyDescent="0.25">
      <c r="BH766" s="369"/>
      <c r="BI766" s="369"/>
      <c r="BJ766" s="369"/>
      <c r="BK766" s="369"/>
    </row>
    <row r="767" spans="60:63" ht="20.100000000000001" customHeight="1" x14ac:dyDescent="0.25">
      <c r="BH767" s="369"/>
      <c r="BI767" s="369"/>
      <c r="BJ767" s="369"/>
      <c r="BK767" s="369"/>
    </row>
    <row r="768" spans="60:63" ht="20.100000000000001" customHeight="1" x14ac:dyDescent="0.25">
      <c r="BH768" s="369"/>
      <c r="BI768" s="369"/>
      <c r="BJ768" s="369"/>
      <c r="BK768" s="369"/>
    </row>
    <row r="769" spans="60:63" ht="20.100000000000001" customHeight="1" x14ac:dyDescent="0.25">
      <c r="BH769" s="369"/>
      <c r="BI769" s="369"/>
      <c r="BJ769" s="369"/>
      <c r="BK769" s="369"/>
    </row>
    <row r="770" spans="60:63" ht="20.100000000000001" customHeight="1" x14ac:dyDescent="0.25">
      <c r="BH770" s="369"/>
      <c r="BI770" s="369"/>
      <c r="BJ770" s="369"/>
      <c r="BK770" s="369"/>
    </row>
    <row r="771" spans="60:63" ht="20.100000000000001" customHeight="1" x14ac:dyDescent="0.25">
      <c r="BH771" s="369"/>
      <c r="BI771" s="369"/>
      <c r="BJ771" s="369"/>
      <c r="BK771" s="369"/>
    </row>
    <row r="772" spans="60:63" ht="20.100000000000001" customHeight="1" x14ac:dyDescent="0.25">
      <c r="BH772" s="369"/>
      <c r="BI772" s="369"/>
      <c r="BJ772" s="369"/>
      <c r="BK772" s="369"/>
    </row>
    <row r="773" spans="60:63" ht="20.100000000000001" customHeight="1" x14ac:dyDescent="0.25">
      <c r="BH773" s="369"/>
      <c r="BI773" s="369"/>
      <c r="BJ773" s="369"/>
      <c r="BK773" s="369"/>
    </row>
    <row r="774" spans="60:63" ht="20.100000000000001" customHeight="1" x14ac:dyDescent="0.25">
      <c r="BH774" s="369"/>
      <c r="BI774" s="369"/>
      <c r="BJ774" s="369"/>
      <c r="BK774" s="369"/>
    </row>
    <row r="775" spans="60:63" ht="20.100000000000001" customHeight="1" x14ac:dyDescent="0.25">
      <c r="BH775" s="369"/>
      <c r="BI775" s="369"/>
      <c r="BJ775" s="369"/>
      <c r="BK775" s="369"/>
    </row>
    <row r="776" spans="60:63" ht="20.100000000000001" customHeight="1" x14ac:dyDescent="0.25">
      <c r="BH776" s="369"/>
      <c r="BI776" s="369"/>
      <c r="BJ776" s="369"/>
      <c r="BK776" s="369"/>
    </row>
    <row r="777" spans="60:63" ht="20.100000000000001" customHeight="1" x14ac:dyDescent="0.25">
      <c r="BH777" s="369"/>
      <c r="BI777" s="369"/>
      <c r="BJ777" s="369"/>
      <c r="BK777" s="369"/>
    </row>
    <row r="778" spans="60:63" ht="20.100000000000001" customHeight="1" x14ac:dyDescent="0.25">
      <c r="BH778" s="369"/>
      <c r="BI778" s="369"/>
      <c r="BJ778" s="369"/>
      <c r="BK778" s="369"/>
    </row>
    <row r="779" spans="60:63" ht="20.100000000000001" customHeight="1" x14ac:dyDescent="0.25">
      <c r="BH779" s="369"/>
      <c r="BI779" s="369"/>
      <c r="BJ779" s="369"/>
      <c r="BK779" s="369"/>
    </row>
    <row r="780" spans="60:63" ht="20.100000000000001" customHeight="1" x14ac:dyDescent="0.25">
      <c r="BH780" s="369"/>
      <c r="BI780" s="369"/>
      <c r="BJ780" s="369"/>
      <c r="BK780" s="369"/>
    </row>
    <row r="781" spans="60:63" ht="20.100000000000001" customHeight="1" x14ac:dyDescent="0.25">
      <c r="BH781" s="369"/>
      <c r="BI781" s="369"/>
      <c r="BJ781" s="369"/>
      <c r="BK781" s="369"/>
    </row>
    <row r="782" spans="60:63" ht="20.100000000000001" customHeight="1" x14ac:dyDescent="0.25">
      <c r="BH782" s="369"/>
      <c r="BI782" s="369"/>
      <c r="BJ782" s="369"/>
      <c r="BK782" s="369"/>
    </row>
    <row r="783" spans="60:63" ht="20.100000000000001" customHeight="1" x14ac:dyDescent="0.25">
      <c r="BH783" s="369"/>
      <c r="BI783" s="369"/>
      <c r="BJ783" s="369"/>
      <c r="BK783" s="369"/>
    </row>
    <row r="784" spans="60:63" ht="20.100000000000001" customHeight="1" x14ac:dyDescent="0.25">
      <c r="BH784" s="369"/>
      <c r="BI784" s="369"/>
      <c r="BJ784" s="369"/>
      <c r="BK784" s="369"/>
    </row>
    <row r="785" spans="60:63" ht="20.100000000000001" customHeight="1" x14ac:dyDescent="0.25">
      <c r="BH785" s="369"/>
      <c r="BI785" s="369"/>
      <c r="BJ785" s="369"/>
      <c r="BK785" s="369"/>
    </row>
    <row r="786" spans="60:63" ht="20.100000000000001" customHeight="1" x14ac:dyDescent="0.25">
      <c r="BH786" s="369"/>
      <c r="BI786" s="369"/>
      <c r="BJ786" s="369"/>
      <c r="BK786" s="369"/>
    </row>
    <row r="787" spans="60:63" ht="20.100000000000001" customHeight="1" x14ac:dyDescent="0.25">
      <c r="BH787" s="369"/>
      <c r="BI787" s="369"/>
      <c r="BJ787" s="369"/>
      <c r="BK787" s="369"/>
    </row>
    <row r="788" spans="60:63" ht="20.100000000000001" customHeight="1" x14ac:dyDescent="0.25">
      <c r="BH788" s="369"/>
      <c r="BI788" s="369"/>
      <c r="BJ788" s="369"/>
      <c r="BK788" s="369"/>
    </row>
    <row r="789" spans="60:63" ht="20.100000000000001" customHeight="1" x14ac:dyDescent="0.25">
      <c r="BH789" s="369"/>
      <c r="BI789" s="369"/>
      <c r="BJ789" s="369"/>
      <c r="BK789" s="369"/>
    </row>
    <row r="790" spans="60:63" ht="20.100000000000001" customHeight="1" x14ac:dyDescent="0.25">
      <c r="BH790" s="369"/>
      <c r="BI790" s="369"/>
      <c r="BJ790" s="369"/>
      <c r="BK790" s="369"/>
    </row>
    <row r="791" spans="60:63" ht="20.100000000000001" customHeight="1" x14ac:dyDescent="0.25">
      <c r="BH791" s="369"/>
      <c r="BI791" s="369"/>
      <c r="BJ791" s="369"/>
      <c r="BK791" s="369"/>
    </row>
    <row r="792" spans="60:63" ht="20.100000000000001" customHeight="1" x14ac:dyDescent="0.25">
      <c r="BH792" s="369"/>
      <c r="BI792" s="369"/>
      <c r="BJ792" s="369"/>
      <c r="BK792" s="369"/>
    </row>
    <row r="793" spans="60:63" ht="20.100000000000001" customHeight="1" x14ac:dyDescent="0.25">
      <c r="BH793" s="369"/>
      <c r="BI793" s="369"/>
      <c r="BJ793" s="369"/>
      <c r="BK793" s="369"/>
    </row>
    <row r="794" spans="60:63" ht="20.100000000000001" customHeight="1" x14ac:dyDescent="0.25">
      <c r="BH794" s="369"/>
      <c r="BI794" s="369"/>
      <c r="BJ794" s="369"/>
      <c r="BK794" s="369"/>
    </row>
    <row r="795" spans="60:63" ht="20.100000000000001" customHeight="1" x14ac:dyDescent="0.25">
      <c r="BH795" s="369"/>
      <c r="BI795" s="369"/>
      <c r="BJ795" s="369"/>
      <c r="BK795" s="369"/>
    </row>
    <row r="796" spans="60:63" ht="20.100000000000001" customHeight="1" x14ac:dyDescent="0.25">
      <c r="BH796" s="369"/>
      <c r="BI796" s="369"/>
      <c r="BJ796" s="369"/>
      <c r="BK796" s="369"/>
    </row>
    <row r="797" spans="60:63" ht="20.100000000000001" customHeight="1" x14ac:dyDescent="0.25">
      <c r="BH797" s="369"/>
      <c r="BI797" s="369"/>
      <c r="BJ797" s="369"/>
      <c r="BK797" s="369"/>
    </row>
    <row r="798" spans="60:63" ht="20.100000000000001" customHeight="1" x14ac:dyDescent="0.25">
      <c r="BH798" s="369"/>
      <c r="BI798" s="369"/>
      <c r="BJ798" s="369"/>
      <c r="BK798" s="369"/>
    </row>
    <row r="799" spans="60:63" ht="20.100000000000001" customHeight="1" x14ac:dyDescent="0.25">
      <c r="BH799" s="369"/>
      <c r="BI799" s="369"/>
      <c r="BJ799" s="369"/>
      <c r="BK799" s="369"/>
    </row>
    <row r="800" spans="60:63" ht="20.100000000000001" customHeight="1" x14ac:dyDescent="0.25">
      <c r="BH800" s="369"/>
      <c r="BI800" s="369"/>
      <c r="BJ800" s="369"/>
      <c r="BK800" s="369"/>
    </row>
    <row r="801" spans="60:63" ht="20.100000000000001" customHeight="1" x14ac:dyDescent="0.25">
      <c r="BH801" s="369"/>
      <c r="BI801" s="369"/>
      <c r="BJ801" s="369"/>
      <c r="BK801" s="369"/>
    </row>
    <row r="802" spans="60:63" ht="20.100000000000001" customHeight="1" x14ac:dyDescent="0.25">
      <c r="BH802" s="369"/>
      <c r="BI802" s="369"/>
      <c r="BJ802" s="369"/>
      <c r="BK802" s="369"/>
    </row>
    <row r="803" spans="60:63" ht="20.100000000000001" customHeight="1" x14ac:dyDescent="0.25">
      <c r="BH803" s="369"/>
      <c r="BI803" s="369"/>
      <c r="BJ803" s="369"/>
      <c r="BK803" s="369"/>
    </row>
    <row r="804" spans="60:63" ht="20.100000000000001" customHeight="1" x14ac:dyDescent="0.25">
      <c r="BH804" s="369"/>
      <c r="BI804" s="369"/>
      <c r="BJ804" s="369"/>
      <c r="BK804" s="369"/>
    </row>
    <row r="805" spans="60:63" ht="20.100000000000001" customHeight="1" x14ac:dyDescent="0.25">
      <c r="BH805" s="369"/>
      <c r="BI805" s="369"/>
      <c r="BJ805" s="369"/>
      <c r="BK805" s="369"/>
    </row>
    <row r="806" spans="60:63" ht="20.100000000000001" customHeight="1" x14ac:dyDescent="0.25">
      <c r="BH806" s="369"/>
      <c r="BI806" s="369"/>
      <c r="BJ806" s="369"/>
      <c r="BK806" s="369"/>
    </row>
    <row r="807" spans="60:63" ht="20.100000000000001" customHeight="1" x14ac:dyDescent="0.25">
      <c r="BH807" s="369"/>
      <c r="BI807" s="369"/>
      <c r="BJ807" s="369"/>
      <c r="BK807" s="369"/>
    </row>
    <row r="808" spans="60:63" ht="20.100000000000001" customHeight="1" x14ac:dyDescent="0.25">
      <c r="BH808" s="369"/>
      <c r="BI808" s="369"/>
      <c r="BJ808" s="369"/>
      <c r="BK808" s="369"/>
    </row>
    <row r="809" spans="60:63" ht="20.100000000000001" customHeight="1" x14ac:dyDescent="0.25">
      <c r="BH809" s="369"/>
      <c r="BI809" s="369"/>
      <c r="BJ809" s="369"/>
      <c r="BK809" s="369"/>
    </row>
    <row r="810" spans="60:63" ht="20.100000000000001" customHeight="1" x14ac:dyDescent="0.25">
      <c r="BH810" s="369"/>
      <c r="BI810" s="369"/>
      <c r="BJ810" s="369"/>
      <c r="BK810" s="369"/>
    </row>
    <row r="811" spans="60:63" ht="20.100000000000001" customHeight="1" x14ac:dyDescent="0.25">
      <c r="BH811" s="369"/>
      <c r="BI811" s="369"/>
      <c r="BJ811" s="369"/>
      <c r="BK811" s="369"/>
    </row>
    <row r="812" spans="60:63" ht="20.100000000000001" customHeight="1" x14ac:dyDescent="0.25">
      <c r="BH812" s="369"/>
      <c r="BI812" s="369"/>
      <c r="BJ812" s="369"/>
      <c r="BK812" s="369"/>
    </row>
    <row r="813" spans="60:63" ht="20.100000000000001" customHeight="1" x14ac:dyDescent="0.25">
      <c r="BH813" s="369"/>
      <c r="BI813" s="369"/>
      <c r="BJ813" s="369"/>
      <c r="BK813" s="369"/>
    </row>
    <row r="814" spans="60:63" ht="20.100000000000001" customHeight="1" x14ac:dyDescent="0.25">
      <c r="BH814" s="369"/>
      <c r="BI814" s="369"/>
      <c r="BJ814" s="369"/>
      <c r="BK814" s="369"/>
    </row>
    <row r="815" spans="60:63" ht="20.100000000000001" customHeight="1" x14ac:dyDescent="0.25">
      <c r="BH815" s="369"/>
      <c r="BI815" s="369"/>
      <c r="BJ815" s="369"/>
      <c r="BK815" s="369"/>
    </row>
    <row r="816" spans="60:63" ht="20.100000000000001" customHeight="1" x14ac:dyDescent="0.25">
      <c r="BH816" s="369"/>
      <c r="BI816" s="369"/>
      <c r="BJ816" s="369"/>
      <c r="BK816" s="369"/>
    </row>
    <row r="817" spans="60:63" ht="20.100000000000001" customHeight="1" x14ac:dyDescent="0.25">
      <c r="BH817" s="369"/>
      <c r="BI817" s="369"/>
      <c r="BJ817" s="369"/>
      <c r="BK817" s="369"/>
    </row>
    <row r="818" spans="60:63" ht="20.100000000000001" customHeight="1" x14ac:dyDescent="0.25">
      <c r="BH818" s="369"/>
      <c r="BI818" s="369"/>
      <c r="BJ818" s="369"/>
      <c r="BK818" s="369"/>
    </row>
    <row r="819" spans="60:63" ht="20.100000000000001" customHeight="1" x14ac:dyDescent="0.25">
      <c r="BH819" s="369"/>
      <c r="BI819" s="369"/>
      <c r="BJ819" s="369"/>
      <c r="BK819" s="369"/>
    </row>
    <row r="820" spans="60:63" ht="20.100000000000001" customHeight="1" x14ac:dyDescent="0.25">
      <c r="BH820" s="369"/>
      <c r="BI820" s="369"/>
      <c r="BJ820" s="369"/>
      <c r="BK820" s="369"/>
    </row>
    <row r="821" spans="60:63" ht="20.100000000000001" customHeight="1" x14ac:dyDescent="0.25">
      <c r="BH821" s="369"/>
      <c r="BI821" s="369"/>
      <c r="BJ821" s="369"/>
      <c r="BK821" s="369"/>
    </row>
    <row r="822" spans="60:63" ht="20.100000000000001" customHeight="1" x14ac:dyDescent="0.25">
      <c r="BH822" s="369"/>
      <c r="BI822" s="369"/>
      <c r="BJ822" s="369"/>
      <c r="BK822" s="369"/>
    </row>
    <row r="823" spans="60:63" ht="20.100000000000001" customHeight="1" x14ac:dyDescent="0.25">
      <c r="BH823" s="369"/>
      <c r="BI823" s="369"/>
      <c r="BJ823" s="369"/>
      <c r="BK823" s="369"/>
    </row>
    <row r="824" spans="60:63" ht="20.100000000000001" customHeight="1" x14ac:dyDescent="0.25">
      <c r="BH824" s="369"/>
      <c r="BI824" s="369"/>
      <c r="BJ824" s="369"/>
      <c r="BK824" s="369"/>
    </row>
    <row r="825" spans="60:63" ht="20.100000000000001" customHeight="1" x14ac:dyDescent="0.25">
      <c r="BH825" s="369"/>
      <c r="BI825" s="369"/>
      <c r="BJ825" s="369"/>
      <c r="BK825" s="369"/>
    </row>
    <row r="826" spans="60:63" ht="20.100000000000001" customHeight="1" x14ac:dyDescent="0.25">
      <c r="BH826" s="369"/>
      <c r="BI826" s="369"/>
      <c r="BJ826" s="369"/>
      <c r="BK826" s="369"/>
    </row>
    <row r="827" spans="60:63" ht="20.100000000000001" customHeight="1" x14ac:dyDescent="0.25">
      <c r="BH827" s="369"/>
      <c r="BI827" s="369"/>
      <c r="BJ827" s="369"/>
      <c r="BK827" s="369"/>
    </row>
    <row r="828" spans="60:63" ht="20.100000000000001" customHeight="1" x14ac:dyDescent="0.25">
      <c r="BH828" s="369"/>
      <c r="BI828" s="369"/>
      <c r="BJ828" s="369"/>
      <c r="BK828" s="369"/>
    </row>
    <row r="829" spans="60:63" ht="20.100000000000001" customHeight="1" x14ac:dyDescent="0.25">
      <c r="BH829" s="369"/>
      <c r="BI829" s="369"/>
      <c r="BJ829" s="369"/>
      <c r="BK829" s="369"/>
    </row>
    <row r="830" spans="60:63" ht="20.100000000000001" customHeight="1" x14ac:dyDescent="0.25">
      <c r="BH830" s="369"/>
      <c r="BI830" s="369"/>
      <c r="BJ830" s="369"/>
      <c r="BK830" s="369"/>
    </row>
    <row r="831" spans="60:63" ht="20.100000000000001" customHeight="1" x14ac:dyDescent="0.25">
      <c r="BH831" s="369"/>
      <c r="BI831" s="369"/>
      <c r="BJ831" s="369"/>
      <c r="BK831" s="369"/>
    </row>
    <row r="832" spans="60:63" ht="20.100000000000001" customHeight="1" x14ac:dyDescent="0.25">
      <c r="BH832" s="369"/>
      <c r="BI832" s="369"/>
      <c r="BJ832" s="369"/>
      <c r="BK832" s="369"/>
    </row>
    <row r="833" spans="60:63" ht="20.100000000000001" customHeight="1" x14ac:dyDescent="0.25">
      <c r="BH833" s="369"/>
      <c r="BI833" s="369"/>
      <c r="BJ833" s="369"/>
      <c r="BK833" s="369"/>
    </row>
    <row r="834" spans="60:63" ht="20.100000000000001" customHeight="1" x14ac:dyDescent="0.25">
      <c r="BH834" s="369"/>
      <c r="BI834" s="369"/>
      <c r="BJ834" s="369"/>
      <c r="BK834" s="369"/>
    </row>
    <row r="835" spans="60:63" ht="20.100000000000001" customHeight="1" x14ac:dyDescent="0.25">
      <c r="BH835" s="369"/>
      <c r="BI835" s="369"/>
      <c r="BJ835" s="369"/>
      <c r="BK835" s="369"/>
    </row>
    <row r="836" spans="60:63" ht="20.100000000000001" customHeight="1" x14ac:dyDescent="0.25">
      <c r="BH836" s="369"/>
      <c r="BI836" s="369"/>
      <c r="BJ836" s="369"/>
      <c r="BK836" s="369"/>
    </row>
    <row r="837" spans="60:63" ht="20.100000000000001" customHeight="1" x14ac:dyDescent="0.25">
      <c r="BH837" s="369"/>
      <c r="BI837" s="369"/>
      <c r="BJ837" s="369"/>
      <c r="BK837" s="369"/>
    </row>
    <row r="838" spans="60:63" ht="20.100000000000001" customHeight="1" x14ac:dyDescent="0.25">
      <c r="BH838" s="369"/>
      <c r="BI838" s="369"/>
      <c r="BJ838" s="369"/>
      <c r="BK838" s="369"/>
    </row>
    <row r="839" spans="60:63" ht="20.100000000000001" customHeight="1" x14ac:dyDescent="0.25">
      <c r="BH839" s="369"/>
      <c r="BI839" s="369"/>
      <c r="BJ839" s="369"/>
      <c r="BK839" s="369"/>
    </row>
    <row r="840" spans="60:63" ht="20.100000000000001" customHeight="1" x14ac:dyDescent="0.25">
      <c r="BH840" s="369"/>
      <c r="BI840" s="369"/>
      <c r="BJ840" s="369"/>
      <c r="BK840" s="369"/>
    </row>
    <row r="841" spans="60:63" ht="20.100000000000001" customHeight="1" x14ac:dyDescent="0.25">
      <c r="BH841" s="369"/>
      <c r="BI841" s="369"/>
      <c r="BJ841" s="369"/>
      <c r="BK841" s="369"/>
    </row>
    <row r="842" spans="60:63" ht="20.100000000000001" customHeight="1" x14ac:dyDescent="0.25">
      <c r="BH842" s="369"/>
      <c r="BI842" s="369"/>
      <c r="BJ842" s="369"/>
      <c r="BK842" s="369"/>
    </row>
    <row r="843" spans="60:63" ht="20.100000000000001" customHeight="1" x14ac:dyDescent="0.25">
      <c r="BH843" s="369"/>
      <c r="BI843" s="369"/>
      <c r="BJ843" s="369"/>
      <c r="BK843" s="369"/>
    </row>
    <row r="844" spans="60:63" ht="20.100000000000001" customHeight="1" x14ac:dyDescent="0.25">
      <c r="BH844" s="369"/>
      <c r="BI844" s="369"/>
      <c r="BJ844" s="369"/>
      <c r="BK844" s="369"/>
    </row>
    <row r="845" spans="60:63" ht="20.100000000000001" customHeight="1" x14ac:dyDescent="0.25">
      <c r="BH845" s="369"/>
      <c r="BI845" s="369"/>
      <c r="BJ845" s="369"/>
      <c r="BK845" s="369"/>
    </row>
    <row r="846" spans="60:63" ht="20.100000000000001" customHeight="1" x14ac:dyDescent="0.25">
      <c r="BH846" s="369"/>
      <c r="BI846" s="369"/>
      <c r="BJ846" s="369"/>
      <c r="BK846" s="369"/>
    </row>
    <row r="847" spans="60:63" ht="20.100000000000001" customHeight="1" x14ac:dyDescent="0.25">
      <c r="BH847" s="369"/>
      <c r="BI847" s="369"/>
      <c r="BJ847" s="369"/>
      <c r="BK847" s="369"/>
    </row>
    <row r="848" spans="60:63" ht="20.100000000000001" customHeight="1" x14ac:dyDescent="0.25">
      <c r="BH848" s="369"/>
      <c r="BI848" s="369"/>
      <c r="BJ848" s="369"/>
      <c r="BK848" s="369"/>
    </row>
    <row r="849" spans="60:63" ht="20.100000000000001" customHeight="1" x14ac:dyDescent="0.25">
      <c r="BH849" s="369"/>
      <c r="BI849" s="369"/>
      <c r="BJ849" s="369"/>
      <c r="BK849" s="369"/>
    </row>
    <row r="850" spans="60:63" ht="20.100000000000001" customHeight="1" x14ac:dyDescent="0.25">
      <c r="BH850" s="369"/>
      <c r="BI850" s="369"/>
      <c r="BJ850" s="369"/>
      <c r="BK850" s="369"/>
    </row>
    <row r="851" spans="60:63" ht="20.100000000000001" customHeight="1" x14ac:dyDescent="0.25">
      <c r="BH851" s="369"/>
      <c r="BI851" s="369"/>
      <c r="BJ851" s="369"/>
      <c r="BK851" s="369"/>
    </row>
    <row r="852" spans="60:63" ht="20.100000000000001" customHeight="1" x14ac:dyDescent="0.25">
      <c r="BH852" s="369"/>
      <c r="BI852" s="369"/>
      <c r="BJ852" s="369"/>
      <c r="BK852" s="369"/>
    </row>
    <row r="853" spans="60:63" ht="20.100000000000001" customHeight="1" x14ac:dyDescent="0.25">
      <c r="BH853" s="369"/>
      <c r="BI853" s="369"/>
      <c r="BJ853" s="369"/>
      <c r="BK853" s="369"/>
    </row>
    <row r="854" spans="60:63" ht="20.100000000000001" customHeight="1" x14ac:dyDescent="0.25">
      <c r="BH854" s="369"/>
      <c r="BI854" s="369"/>
      <c r="BJ854" s="369"/>
      <c r="BK854" s="369"/>
    </row>
    <row r="855" spans="60:63" ht="20.100000000000001" customHeight="1" x14ac:dyDescent="0.25">
      <c r="BH855" s="369"/>
      <c r="BI855" s="369"/>
      <c r="BJ855" s="369"/>
      <c r="BK855" s="369"/>
    </row>
    <row r="856" spans="60:63" ht="20.100000000000001" customHeight="1" x14ac:dyDescent="0.25">
      <c r="BH856" s="369"/>
      <c r="BI856" s="369"/>
      <c r="BJ856" s="369"/>
      <c r="BK856" s="369"/>
    </row>
    <row r="857" spans="60:63" ht="20.100000000000001" customHeight="1" x14ac:dyDescent="0.25">
      <c r="BH857" s="369"/>
      <c r="BI857" s="369"/>
      <c r="BJ857" s="369"/>
      <c r="BK857" s="369"/>
    </row>
    <row r="858" spans="60:63" ht="20.100000000000001" customHeight="1" x14ac:dyDescent="0.25">
      <c r="BH858" s="369"/>
      <c r="BI858" s="369"/>
      <c r="BJ858" s="369"/>
      <c r="BK858" s="369"/>
    </row>
    <row r="859" spans="60:63" ht="20.100000000000001" customHeight="1" x14ac:dyDescent="0.25">
      <c r="BH859" s="369"/>
      <c r="BI859" s="369"/>
      <c r="BJ859" s="369"/>
      <c r="BK859" s="369"/>
    </row>
    <row r="860" spans="60:63" ht="20.100000000000001" customHeight="1" x14ac:dyDescent="0.25">
      <c r="BH860" s="369"/>
      <c r="BI860" s="369"/>
      <c r="BJ860" s="369"/>
      <c r="BK860" s="369"/>
    </row>
    <row r="861" spans="60:63" ht="20.100000000000001" customHeight="1" x14ac:dyDescent="0.25">
      <c r="BH861" s="369"/>
      <c r="BI861" s="369"/>
      <c r="BJ861" s="369"/>
      <c r="BK861" s="369"/>
    </row>
    <row r="862" spans="60:63" ht="20.100000000000001" customHeight="1" x14ac:dyDescent="0.25">
      <c r="BH862" s="369"/>
      <c r="BI862" s="369"/>
      <c r="BJ862" s="369"/>
      <c r="BK862" s="369"/>
    </row>
    <row r="863" spans="60:63" ht="20.100000000000001" customHeight="1" x14ac:dyDescent="0.25">
      <c r="BH863" s="369"/>
      <c r="BI863" s="369"/>
      <c r="BJ863" s="369"/>
      <c r="BK863" s="369"/>
    </row>
    <row r="864" spans="60:63" ht="20.100000000000001" customHeight="1" x14ac:dyDescent="0.25">
      <c r="BH864" s="369"/>
      <c r="BI864" s="369"/>
      <c r="BJ864" s="369"/>
      <c r="BK864" s="369"/>
    </row>
    <row r="865" spans="60:63" ht="20.100000000000001" customHeight="1" x14ac:dyDescent="0.25">
      <c r="BH865" s="369"/>
      <c r="BI865" s="369"/>
      <c r="BJ865" s="369"/>
      <c r="BK865" s="369"/>
    </row>
    <row r="866" spans="60:63" ht="20.100000000000001" customHeight="1" x14ac:dyDescent="0.25">
      <c r="BH866" s="369"/>
      <c r="BI866" s="369"/>
      <c r="BJ866" s="369"/>
      <c r="BK866" s="369"/>
    </row>
    <row r="867" spans="60:63" ht="20.100000000000001" customHeight="1" x14ac:dyDescent="0.25">
      <c r="BH867" s="369"/>
      <c r="BI867" s="369"/>
      <c r="BJ867" s="369"/>
      <c r="BK867" s="369"/>
    </row>
    <row r="868" spans="60:63" ht="20.100000000000001" customHeight="1" x14ac:dyDescent="0.25">
      <c r="BH868" s="369"/>
      <c r="BI868" s="369"/>
      <c r="BJ868" s="369"/>
      <c r="BK868" s="369"/>
    </row>
    <row r="869" spans="60:63" ht="20.100000000000001" customHeight="1" x14ac:dyDescent="0.25">
      <c r="BH869" s="369"/>
      <c r="BI869" s="369"/>
      <c r="BJ869" s="369"/>
      <c r="BK869" s="369"/>
    </row>
    <row r="870" spans="60:63" ht="20.100000000000001" customHeight="1" x14ac:dyDescent="0.25">
      <c r="BH870" s="369"/>
      <c r="BI870" s="369"/>
      <c r="BJ870" s="369"/>
      <c r="BK870" s="369"/>
    </row>
    <row r="871" spans="60:63" ht="20.100000000000001" customHeight="1" x14ac:dyDescent="0.25">
      <c r="BH871" s="369"/>
      <c r="BI871" s="369"/>
      <c r="BJ871" s="369"/>
      <c r="BK871" s="369"/>
    </row>
    <row r="872" spans="60:63" ht="20.100000000000001" customHeight="1" x14ac:dyDescent="0.25">
      <c r="BH872" s="369"/>
      <c r="BI872" s="369"/>
      <c r="BJ872" s="369"/>
      <c r="BK872" s="369"/>
    </row>
    <row r="873" spans="60:63" ht="20.100000000000001" customHeight="1" x14ac:dyDescent="0.25">
      <c r="BH873" s="369"/>
      <c r="BI873" s="369"/>
      <c r="BJ873" s="369"/>
      <c r="BK873" s="369"/>
    </row>
    <row r="874" spans="60:63" ht="20.100000000000001" customHeight="1" x14ac:dyDescent="0.25">
      <c r="BH874" s="369"/>
      <c r="BI874" s="369"/>
      <c r="BJ874" s="369"/>
      <c r="BK874" s="369"/>
    </row>
    <row r="875" spans="60:63" ht="20.100000000000001" customHeight="1" x14ac:dyDescent="0.25">
      <c r="BH875" s="369"/>
      <c r="BI875" s="369"/>
      <c r="BJ875" s="369"/>
      <c r="BK875" s="369"/>
    </row>
    <row r="876" spans="60:63" ht="20.100000000000001" customHeight="1" x14ac:dyDescent="0.25">
      <c r="BH876" s="369"/>
      <c r="BI876" s="369"/>
      <c r="BJ876" s="369"/>
      <c r="BK876" s="369"/>
    </row>
    <row r="877" spans="60:63" ht="20.100000000000001" customHeight="1" x14ac:dyDescent="0.25">
      <c r="BH877" s="369"/>
      <c r="BI877" s="369"/>
      <c r="BJ877" s="369"/>
      <c r="BK877" s="369"/>
    </row>
    <row r="878" spans="60:63" ht="20.100000000000001" customHeight="1" x14ac:dyDescent="0.25">
      <c r="BH878" s="369"/>
      <c r="BI878" s="369"/>
      <c r="BJ878" s="369"/>
      <c r="BK878" s="369"/>
    </row>
    <row r="879" spans="60:63" ht="20.100000000000001" customHeight="1" x14ac:dyDescent="0.25">
      <c r="BH879" s="369"/>
      <c r="BI879" s="369"/>
      <c r="BJ879" s="369"/>
      <c r="BK879" s="369"/>
    </row>
    <row r="880" spans="60:63" ht="20.100000000000001" customHeight="1" x14ac:dyDescent="0.25">
      <c r="BH880" s="369"/>
      <c r="BI880" s="369"/>
      <c r="BJ880" s="369"/>
      <c r="BK880" s="369"/>
    </row>
    <row r="881" spans="60:63" ht="20.100000000000001" customHeight="1" x14ac:dyDescent="0.25">
      <c r="BH881" s="369"/>
      <c r="BI881" s="369"/>
      <c r="BJ881" s="369"/>
      <c r="BK881" s="369"/>
    </row>
    <row r="882" spans="60:63" ht="20.100000000000001" customHeight="1" x14ac:dyDescent="0.25">
      <c r="BH882" s="369"/>
      <c r="BI882" s="369"/>
      <c r="BJ882" s="369"/>
      <c r="BK882" s="369"/>
    </row>
    <row r="883" spans="60:63" ht="20.100000000000001" customHeight="1" x14ac:dyDescent="0.25">
      <c r="BH883" s="369"/>
      <c r="BI883" s="369"/>
      <c r="BJ883" s="369"/>
      <c r="BK883" s="369"/>
    </row>
    <row r="884" spans="60:63" ht="20.100000000000001" customHeight="1" x14ac:dyDescent="0.25">
      <c r="BH884" s="369"/>
      <c r="BI884" s="369"/>
      <c r="BJ884" s="369"/>
      <c r="BK884" s="369"/>
    </row>
    <row r="885" spans="60:63" ht="20.100000000000001" customHeight="1" x14ac:dyDescent="0.25">
      <c r="BH885" s="369"/>
      <c r="BI885" s="369"/>
      <c r="BJ885" s="369"/>
      <c r="BK885" s="369"/>
    </row>
    <row r="886" spans="60:63" ht="20.100000000000001" customHeight="1" x14ac:dyDescent="0.25">
      <c r="BH886" s="369"/>
      <c r="BI886" s="369"/>
      <c r="BJ886" s="369"/>
      <c r="BK886" s="369"/>
    </row>
    <row r="887" spans="60:63" ht="20.100000000000001" customHeight="1" x14ac:dyDescent="0.25">
      <c r="BH887" s="369"/>
      <c r="BI887" s="369"/>
      <c r="BJ887" s="369"/>
      <c r="BK887" s="369"/>
    </row>
    <row r="888" spans="60:63" ht="20.100000000000001" customHeight="1" x14ac:dyDescent="0.25">
      <c r="BH888" s="369"/>
      <c r="BI888" s="369"/>
      <c r="BJ888" s="369"/>
      <c r="BK888" s="369"/>
    </row>
    <row r="889" spans="60:63" ht="20.100000000000001" customHeight="1" x14ac:dyDescent="0.25">
      <c r="BH889" s="369"/>
      <c r="BI889" s="369"/>
      <c r="BJ889" s="369"/>
      <c r="BK889" s="369"/>
    </row>
    <row r="890" spans="60:63" ht="20.100000000000001" customHeight="1" x14ac:dyDescent="0.25">
      <c r="BH890" s="369"/>
      <c r="BI890" s="369"/>
      <c r="BJ890" s="369"/>
      <c r="BK890" s="369"/>
    </row>
    <row r="891" spans="60:63" ht="20.100000000000001" customHeight="1" x14ac:dyDescent="0.25">
      <c r="BH891" s="369"/>
      <c r="BI891" s="369"/>
      <c r="BJ891" s="369"/>
      <c r="BK891" s="369"/>
    </row>
    <row r="892" spans="60:63" ht="20.100000000000001" customHeight="1" x14ac:dyDescent="0.25">
      <c r="BH892" s="369"/>
      <c r="BI892" s="369"/>
      <c r="BJ892" s="369"/>
      <c r="BK892" s="369"/>
    </row>
    <row r="893" spans="60:63" ht="20.100000000000001" customHeight="1" x14ac:dyDescent="0.25">
      <c r="BH893" s="369"/>
      <c r="BI893" s="369"/>
      <c r="BJ893" s="369"/>
      <c r="BK893" s="369"/>
    </row>
    <row r="894" spans="60:63" ht="20.100000000000001" customHeight="1" x14ac:dyDescent="0.25">
      <c r="BH894" s="369"/>
      <c r="BI894" s="369"/>
      <c r="BJ894" s="369"/>
      <c r="BK894" s="369"/>
    </row>
    <row r="895" spans="60:63" ht="20.100000000000001" customHeight="1" x14ac:dyDescent="0.25">
      <c r="BH895" s="369"/>
      <c r="BI895" s="369"/>
      <c r="BJ895" s="369"/>
      <c r="BK895" s="369"/>
    </row>
    <row r="896" spans="60:63" ht="20.100000000000001" customHeight="1" x14ac:dyDescent="0.25">
      <c r="BH896" s="369"/>
      <c r="BI896" s="369"/>
      <c r="BJ896" s="369"/>
      <c r="BK896" s="369"/>
    </row>
    <row r="897" spans="60:63" ht="20.100000000000001" customHeight="1" x14ac:dyDescent="0.25">
      <c r="BH897" s="369"/>
      <c r="BI897" s="369"/>
      <c r="BJ897" s="369"/>
      <c r="BK897" s="369"/>
    </row>
    <row r="898" spans="60:63" ht="20.100000000000001" customHeight="1" x14ac:dyDescent="0.25">
      <c r="BH898" s="369"/>
      <c r="BI898" s="369"/>
      <c r="BJ898" s="369"/>
      <c r="BK898" s="369"/>
    </row>
    <row r="899" spans="60:63" ht="20.100000000000001" customHeight="1" x14ac:dyDescent="0.25">
      <c r="BH899" s="369"/>
      <c r="BI899" s="369"/>
      <c r="BJ899" s="369"/>
      <c r="BK899" s="369"/>
    </row>
    <row r="900" spans="60:63" ht="20.100000000000001" customHeight="1" x14ac:dyDescent="0.25">
      <c r="BH900" s="369"/>
      <c r="BI900" s="369"/>
      <c r="BJ900" s="369"/>
      <c r="BK900" s="369"/>
    </row>
    <row r="901" spans="60:63" ht="20.100000000000001" customHeight="1" x14ac:dyDescent="0.25">
      <c r="BH901" s="369"/>
      <c r="BI901" s="369"/>
      <c r="BJ901" s="369"/>
      <c r="BK901" s="369"/>
    </row>
    <row r="902" spans="60:63" ht="20.100000000000001" customHeight="1" x14ac:dyDescent="0.25">
      <c r="BH902" s="369"/>
      <c r="BI902" s="369"/>
      <c r="BJ902" s="369"/>
      <c r="BK902" s="369"/>
    </row>
    <row r="903" spans="60:63" ht="20.100000000000001" customHeight="1" x14ac:dyDescent="0.25">
      <c r="BH903" s="369"/>
      <c r="BI903" s="369"/>
      <c r="BJ903" s="369"/>
      <c r="BK903" s="369"/>
    </row>
    <row r="904" spans="60:63" ht="20.100000000000001" customHeight="1" x14ac:dyDescent="0.25">
      <c r="BH904" s="369"/>
      <c r="BI904" s="369"/>
      <c r="BJ904" s="369"/>
      <c r="BK904" s="369"/>
    </row>
    <row r="905" spans="60:63" ht="20.100000000000001" customHeight="1" x14ac:dyDescent="0.25">
      <c r="BH905" s="369"/>
      <c r="BI905" s="369"/>
      <c r="BJ905" s="369"/>
      <c r="BK905" s="369"/>
    </row>
    <row r="906" spans="60:63" ht="20.100000000000001" customHeight="1" x14ac:dyDescent="0.25">
      <c r="BH906" s="369"/>
      <c r="BI906" s="369"/>
      <c r="BJ906" s="369"/>
      <c r="BK906" s="369"/>
    </row>
    <row r="907" spans="60:63" ht="20.100000000000001" customHeight="1" x14ac:dyDescent="0.25">
      <c r="BH907" s="369"/>
      <c r="BI907" s="369"/>
      <c r="BJ907" s="369"/>
      <c r="BK907" s="369"/>
    </row>
    <row r="908" spans="60:63" ht="20.100000000000001" customHeight="1" x14ac:dyDescent="0.25">
      <c r="BH908" s="369"/>
      <c r="BI908" s="369"/>
      <c r="BJ908" s="369"/>
      <c r="BK908" s="369"/>
    </row>
    <row r="909" spans="60:63" ht="20.100000000000001" customHeight="1" x14ac:dyDescent="0.25">
      <c r="BH909" s="369"/>
      <c r="BI909" s="369"/>
      <c r="BJ909" s="369"/>
      <c r="BK909" s="369"/>
    </row>
    <row r="910" spans="60:63" ht="20.100000000000001" customHeight="1" x14ac:dyDescent="0.25">
      <c r="BH910" s="369"/>
      <c r="BI910" s="369"/>
      <c r="BJ910" s="369"/>
      <c r="BK910" s="369"/>
    </row>
    <row r="911" spans="60:63" ht="20.100000000000001" customHeight="1" x14ac:dyDescent="0.25">
      <c r="BH911" s="369"/>
      <c r="BI911" s="369"/>
      <c r="BJ911" s="369"/>
      <c r="BK911" s="369"/>
    </row>
    <row r="912" spans="60:63" ht="20.100000000000001" customHeight="1" x14ac:dyDescent="0.25">
      <c r="BH912" s="369"/>
      <c r="BI912" s="369"/>
      <c r="BJ912" s="369"/>
      <c r="BK912" s="369"/>
    </row>
    <row r="913" spans="60:63" ht="20.100000000000001" customHeight="1" x14ac:dyDescent="0.25">
      <c r="BH913" s="369"/>
      <c r="BI913" s="369"/>
      <c r="BJ913" s="369"/>
      <c r="BK913" s="369"/>
    </row>
    <row r="914" spans="60:63" ht="20.100000000000001" customHeight="1" x14ac:dyDescent="0.25">
      <c r="BH914" s="369"/>
      <c r="BI914" s="369"/>
      <c r="BJ914" s="369"/>
      <c r="BK914" s="369"/>
    </row>
    <row r="915" spans="60:63" ht="20.100000000000001" customHeight="1" x14ac:dyDescent="0.25">
      <c r="BH915" s="369"/>
      <c r="BI915" s="369"/>
      <c r="BJ915" s="369"/>
      <c r="BK915" s="369"/>
    </row>
    <row r="916" spans="60:63" ht="20.100000000000001" customHeight="1" x14ac:dyDescent="0.25">
      <c r="BH916" s="369"/>
      <c r="BI916" s="369"/>
      <c r="BJ916" s="369"/>
      <c r="BK916" s="369"/>
    </row>
    <row r="917" spans="60:63" ht="20.100000000000001" customHeight="1" x14ac:dyDescent="0.25">
      <c r="BH917" s="369"/>
      <c r="BI917" s="369"/>
      <c r="BJ917" s="369"/>
      <c r="BK917" s="369"/>
    </row>
    <row r="918" spans="60:63" ht="20.100000000000001" customHeight="1" x14ac:dyDescent="0.25">
      <c r="BH918" s="369"/>
      <c r="BI918" s="369"/>
      <c r="BJ918" s="369"/>
      <c r="BK918" s="369"/>
    </row>
    <row r="919" spans="60:63" ht="20.100000000000001" customHeight="1" x14ac:dyDescent="0.25">
      <c r="BH919" s="369"/>
      <c r="BI919" s="369"/>
      <c r="BJ919" s="369"/>
      <c r="BK919" s="369"/>
    </row>
    <row r="920" spans="60:63" ht="20.100000000000001" customHeight="1" x14ac:dyDescent="0.25">
      <c r="BH920" s="369"/>
      <c r="BI920" s="369"/>
      <c r="BJ920" s="369"/>
      <c r="BK920" s="369"/>
    </row>
    <row r="921" spans="60:63" ht="20.100000000000001" customHeight="1" x14ac:dyDescent="0.25">
      <c r="BH921" s="369"/>
      <c r="BI921" s="369"/>
      <c r="BJ921" s="369"/>
      <c r="BK921" s="369"/>
    </row>
    <row r="922" spans="60:63" ht="20.100000000000001" customHeight="1" x14ac:dyDescent="0.25">
      <c r="BH922" s="369"/>
      <c r="BI922" s="369"/>
      <c r="BJ922" s="369"/>
      <c r="BK922" s="369"/>
    </row>
    <row r="923" spans="60:63" ht="20.100000000000001" customHeight="1" x14ac:dyDescent="0.25">
      <c r="BH923" s="369"/>
      <c r="BI923" s="369"/>
      <c r="BJ923" s="369"/>
      <c r="BK923" s="369"/>
    </row>
    <row r="924" spans="60:63" ht="20.100000000000001" customHeight="1" x14ac:dyDescent="0.25">
      <c r="BH924" s="369"/>
      <c r="BI924" s="369"/>
      <c r="BJ924" s="369"/>
      <c r="BK924" s="369"/>
    </row>
    <row r="925" spans="60:63" ht="20.100000000000001" customHeight="1" x14ac:dyDescent="0.25">
      <c r="BH925" s="369"/>
      <c r="BI925" s="369"/>
      <c r="BJ925" s="369"/>
      <c r="BK925" s="369"/>
    </row>
    <row r="926" spans="60:63" ht="20.100000000000001" customHeight="1" x14ac:dyDescent="0.25">
      <c r="BH926" s="369"/>
      <c r="BI926" s="369"/>
      <c r="BJ926" s="369"/>
      <c r="BK926" s="369"/>
    </row>
    <row r="927" spans="60:63" ht="20.100000000000001" customHeight="1" x14ac:dyDescent="0.25">
      <c r="BH927" s="369"/>
      <c r="BI927" s="369"/>
      <c r="BJ927" s="369"/>
      <c r="BK927" s="369"/>
    </row>
    <row r="928" spans="60:63" ht="20.100000000000001" customHeight="1" x14ac:dyDescent="0.25">
      <c r="BH928" s="369"/>
      <c r="BI928" s="369"/>
      <c r="BJ928" s="369"/>
      <c r="BK928" s="369"/>
    </row>
    <row r="929" spans="60:63" ht="20.100000000000001" customHeight="1" x14ac:dyDescent="0.25">
      <c r="BH929" s="369"/>
      <c r="BI929" s="369"/>
      <c r="BJ929" s="369"/>
      <c r="BK929" s="369"/>
    </row>
    <row r="930" spans="60:63" ht="20.100000000000001" customHeight="1" x14ac:dyDescent="0.25">
      <c r="BH930" s="369"/>
      <c r="BI930" s="369"/>
      <c r="BJ930" s="369"/>
      <c r="BK930" s="369"/>
    </row>
    <row r="931" spans="60:63" ht="20.100000000000001" customHeight="1" x14ac:dyDescent="0.25">
      <c r="BH931" s="369"/>
      <c r="BI931" s="369"/>
      <c r="BJ931" s="369"/>
      <c r="BK931" s="369"/>
    </row>
    <row r="932" spans="60:63" ht="20.100000000000001" customHeight="1" x14ac:dyDescent="0.25">
      <c r="BH932" s="369"/>
      <c r="BI932" s="369"/>
      <c r="BJ932" s="369"/>
      <c r="BK932" s="369"/>
    </row>
    <row r="933" spans="60:63" ht="20.100000000000001" customHeight="1" x14ac:dyDescent="0.25">
      <c r="BH933" s="369"/>
      <c r="BI933" s="369"/>
      <c r="BJ933" s="369"/>
      <c r="BK933" s="369"/>
    </row>
    <row r="934" spans="60:63" ht="20.100000000000001" customHeight="1" x14ac:dyDescent="0.25">
      <c r="BH934" s="369"/>
      <c r="BI934" s="369"/>
      <c r="BJ934" s="369"/>
      <c r="BK934" s="369"/>
    </row>
    <row r="935" spans="60:63" ht="20.100000000000001" customHeight="1" x14ac:dyDescent="0.25">
      <c r="BH935" s="369"/>
      <c r="BI935" s="369"/>
      <c r="BJ935" s="369"/>
      <c r="BK935" s="369"/>
    </row>
    <row r="936" spans="60:63" ht="20.100000000000001" customHeight="1" x14ac:dyDescent="0.25">
      <c r="BH936" s="369"/>
      <c r="BI936" s="369"/>
      <c r="BJ936" s="369"/>
      <c r="BK936" s="369"/>
    </row>
    <row r="937" spans="60:63" ht="20.100000000000001" customHeight="1" x14ac:dyDescent="0.25">
      <c r="BH937" s="369"/>
      <c r="BI937" s="369"/>
      <c r="BJ937" s="369"/>
      <c r="BK937" s="369"/>
    </row>
    <row r="938" spans="60:63" ht="20.100000000000001" customHeight="1" x14ac:dyDescent="0.25">
      <c r="BH938" s="369"/>
      <c r="BI938" s="369"/>
      <c r="BJ938" s="369"/>
      <c r="BK938" s="369"/>
    </row>
    <row r="939" spans="60:63" ht="20.100000000000001" customHeight="1" x14ac:dyDescent="0.25">
      <c r="BH939" s="369"/>
      <c r="BI939" s="369"/>
      <c r="BJ939" s="369"/>
      <c r="BK939" s="369"/>
    </row>
    <row r="940" spans="60:63" ht="20.100000000000001" customHeight="1" x14ac:dyDescent="0.25">
      <c r="BH940" s="369"/>
      <c r="BI940" s="369"/>
      <c r="BJ940" s="369"/>
      <c r="BK940" s="369"/>
    </row>
    <row r="941" spans="60:63" ht="20.100000000000001" customHeight="1" x14ac:dyDescent="0.25">
      <c r="BH941" s="369"/>
      <c r="BI941" s="369"/>
      <c r="BJ941" s="369"/>
      <c r="BK941" s="369"/>
    </row>
    <row r="942" spans="60:63" ht="20.100000000000001" customHeight="1" x14ac:dyDescent="0.25">
      <c r="BH942" s="369"/>
      <c r="BI942" s="369"/>
      <c r="BJ942" s="369"/>
      <c r="BK942" s="369"/>
    </row>
    <row r="943" spans="60:63" ht="20.100000000000001" customHeight="1" x14ac:dyDescent="0.25">
      <c r="BH943" s="369"/>
      <c r="BI943" s="369"/>
      <c r="BJ943" s="369"/>
      <c r="BK943" s="369"/>
    </row>
    <row r="944" spans="60:63" ht="20.100000000000001" customHeight="1" x14ac:dyDescent="0.25">
      <c r="BH944" s="369"/>
      <c r="BI944" s="369"/>
      <c r="BJ944" s="369"/>
      <c r="BK944" s="369"/>
    </row>
    <row r="945" spans="60:63" ht="20.100000000000001" customHeight="1" x14ac:dyDescent="0.25">
      <c r="BH945" s="369"/>
      <c r="BI945" s="369"/>
      <c r="BJ945" s="369"/>
      <c r="BK945" s="369"/>
    </row>
    <row r="946" spans="60:63" ht="20.100000000000001" customHeight="1" x14ac:dyDescent="0.25">
      <c r="BH946" s="369"/>
      <c r="BI946" s="369"/>
      <c r="BJ946" s="369"/>
      <c r="BK946" s="369"/>
    </row>
    <row r="947" spans="60:63" ht="20.100000000000001" customHeight="1" x14ac:dyDescent="0.25">
      <c r="BH947" s="369"/>
      <c r="BI947" s="369"/>
      <c r="BJ947" s="369"/>
      <c r="BK947" s="369"/>
    </row>
    <row r="948" spans="60:63" ht="20.100000000000001" customHeight="1" x14ac:dyDescent="0.25">
      <c r="BH948" s="369"/>
      <c r="BI948" s="369"/>
      <c r="BJ948" s="369"/>
      <c r="BK948" s="369"/>
    </row>
    <row r="949" spans="60:63" ht="20.100000000000001" customHeight="1" x14ac:dyDescent="0.25">
      <c r="BH949" s="369"/>
      <c r="BI949" s="369"/>
      <c r="BJ949" s="369"/>
      <c r="BK949" s="369"/>
    </row>
    <row r="950" spans="60:63" ht="20.100000000000001" customHeight="1" x14ac:dyDescent="0.25">
      <c r="BH950" s="369"/>
      <c r="BI950" s="369"/>
      <c r="BJ950" s="369"/>
      <c r="BK950" s="369"/>
    </row>
    <row r="951" spans="60:63" ht="20.100000000000001" customHeight="1" x14ac:dyDescent="0.25">
      <c r="BH951" s="369"/>
      <c r="BI951" s="369"/>
      <c r="BJ951" s="369"/>
      <c r="BK951" s="369"/>
    </row>
    <row r="952" spans="60:63" ht="20.100000000000001" customHeight="1" x14ac:dyDescent="0.25">
      <c r="BH952" s="369"/>
      <c r="BI952" s="369"/>
      <c r="BJ952" s="369"/>
      <c r="BK952" s="369"/>
    </row>
    <row r="953" spans="60:63" ht="20.100000000000001" customHeight="1" x14ac:dyDescent="0.25">
      <c r="BH953" s="369"/>
      <c r="BI953" s="369"/>
      <c r="BJ953" s="369"/>
      <c r="BK953" s="369"/>
    </row>
    <row r="954" spans="60:63" ht="20.100000000000001" customHeight="1" x14ac:dyDescent="0.25">
      <c r="BH954" s="369"/>
      <c r="BI954" s="369"/>
      <c r="BJ954" s="369"/>
      <c r="BK954" s="369"/>
    </row>
    <row r="955" spans="60:63" ht="20.100000000000001" customHeight="1" x14ac:dyDescent="0.25">
      <c r="BH955" s="369"/>
      <c r="BI955" s="369"/>
      <c r="BJ955" s="369"/>
      <c r="BK955" s="369"/>
    </row>
    <row r="956" spans="60:63" ht="20.100000000000001" customHeight="1" x14ac:dyDescent="0.25">
      <c r="BH956" s="369"/>
      <c r="BI956" s="369"/>
      <c r="BJ956" s="369"/>
      <c r="BK956" s="369"/>
    </row>
    <row r="957" spans="60:63" ht="20.100000000000001" customHeight="1" x14ac:dyDescent="0.25">
      <c r="BH957" s="369"/>
      <c r="BI957" s="369"/>
      <c r="BJ957" s="369"/>
      <c r="BK957" s="369"/>
    </row>
    <row r="958" spans="60:63" ht="20.100000000000001" customHeight="1" x14ac:dyDescent="0.25">
      <c r="BH958" s="369"/>
      <c r="BI958" s="369"/>
      <c r="BJ958" s="369"/>
      <c r="BK958" s="369"/>
    </row>
    <row r="959" spans="60:63" ht="20.100000000000001" customHeight="1" x14ac:dyDescent="0.25">
      <c r="BH959" s="369"/>
      <c r="BI959" s="369"/>
      <c r="BJ959" s="369"/>
      <c r="BK959" s="369"/>
    </row>
    <row r="960" spans="60:63" ht="20.100000000000001" customHeight="1" x14ac:dyDescent="0.25">
      <c r="BH960" s="369"/>
      <c r="BI960" s="369"/>
      <c r="BJ960" s="369"/>
      <c r="BK960" s="369"/>
    </row>
    <row r="961" spans="60:63" ht="20.100000000000001" customHeight="1" x14ac:dyDescent="0.25">
      <c r="BH961" s="369"/>
      <c r="BI961" s="369"/>
      <c r="BJ961" s="369"/>
      <c r="BK961" s="369"/>
    </row>
    <row r="962" spans="60:63" ht="20.100000000000001" customHeight="1" x14ac:dyDescent="0.25">
      <c r="BH962" s="369"/>
      <c r="BI962" s="369"/>
      <c r="BJ962" s="369"/>
      <c r="BK962" s="369"/>
    </row>
    <row r="963" spans="60:63" ht="20.100000000000001" customHeight="1" x14ac:dyDescent="0.25">
      <c r="BH963" s="369"/>
      <c r="BI963" s="369"/>
      <c r="BJ963" s="369"/>
      <c r="BK963" s="369"/>
    </row>
    <row r="964" spans="60:63" ht="20.100000000000001" customHeight="1" x14ac:dyDescent="0.25">
      <c r="BH964" s="369"/>
      <c r="BI964" s="369"/>
      <c r="BJ964" s="369"/>
      <c r="BK964" s="369"/>
    </row>
    <row r="965" spans="60:63" ht="20.100000000000001" customHeight="1" x14ac:dyDescent="0.25">
      <c r="BH965" s="369"/>
      <c r="BI965" s="369"/>
      <c r="BJ965" s="369"/>
      <c r="BK965" s="369"/>
    </row>
    <row r="966" spans="60:63" ht="20.100000000000001" customHeight="1" x14ac:dyDescent="0.25">
      <c r="BH966" s="369"/>
      <c r="BI966" s="369"/>
      <c r="BJ966" s="369"/>
      <c r="BK966" s="369"/>
    </row>
    <row r="967" spans="60:63" ht="20.100000000000001" customHeight="1" x14ac:dyDescent="0.25">
      <c r="BH967" s="369"/>
      <c r="BI967" s="369"/>
      <c r="BJ967" s="369"/>
      <c r="BK967" s="369"/>
    </row>
    <row r="968" spans="60:63" ht="20.100000000000001" customHeight="1" x14ac:dyDescent="0.25">
      <c r="BH968" s="369"/>
      <c r="BI968" s="369"/>
      <c r="BJ968" s="369"/>
      <c r="BK968" s="369"/>
    </row>
    <row r="969" spans="60:63" ht="20.100000000000001" customHeight="1" x14ac:dyDescent="0.25">
      <c r="BH969" s="369"/>
      <c r="BI969" s="369"/>
      <c r="BJ969" s="369"/>
      <c r="BK969" s="369"/>
    </row>
    <row r="970" spans="60:63" ht="20.100000000000001" customHeight="1" x14ac:dyDescent="0.25">
      <c r="BH970" s="369"/>
      <c r="BI970" s="369"/>
      <c r="BJ970" s="369"/>
      <c r="BK970" s="369"/>
    </row>
    <row r="971" spans="60:63" ht="20.100000000000001" customHeight="1" x14ac:dyDescent="0.25">
      <c r="BH971" s="369"/>
      <c r="BI971" s="369"/>
      <c r="BJ971" s="369"/>
      <c r="BK971" s="369"/>
    </row>
    <row r="972" spans="60:63" ht="20.100000000000001" customHeight="1" x14ac:dyDescent="0.25">
      <c r="BH972" s="369"/>
      <c r="BI972" s="369"/>
      <c r="BJ972" s="369"/>
      <c r="BK972" s="369"/>
    </row>
    <row r="973" spans="60:63" ht="20.100000000000001" customHeight="1" x14ac:dyDescent="0.25">
      <c r="BH973" s="369"/>
      <c r="BI973" s="369"/>
      <c r="BJ973" s="369"/>
      <c r="BK973" s="369"/>
    </row>
    <row r="974" spans="60:63" ht="20.100000000000001" customHeight="1" x14ac:dyDescent="0.25">
      <c r="BH974" s="369"/>
      <c r="BI974" s="369"/>
      <c r="BJ974" s="369"/>
      <c r="BK974" s="369"/>
    </row>
    <row r="975" spans="60:63" ht="20.100000000000001" customHeight="1" x14ac:dyDescent="0.25">
      <c r="BH975" s="369"/>
      <c r="BI975" s="369"/>
      <c r="BJ975" s="369"/>
      <c r="BK975" s="369"/>
    </row>
    <row r="976" spans="60:63" ht="20.100000000000001" customHeight="1" x14ac:dyDescent="0.25">
      <c r="BH976" s="369"/>
      <c r="BI976" s="369"/>
      <c r="BJ976" s="369"/>
      <c r="BK976" s="369"/>
    </row>
    <row r="977" spans="60:63" ht="20.100000000000001" customHeight="1" x14ac:dyDescent="0.25">
      <c r="BH977" s="369"/>
      <c r="BI977" s="369"/>
      <c r="BJ977" s="369"/>
      <c r="BK977" s="369"/>
    </row>
    <row r="978" spans="60:63" ht="20.100000000000001" customHeight="1" x14ac:dyDescent="0.25">
      <c r="BH978" s="369"/>
      <c r="BI978" s="369"/>
      <c r="BJ978" s="369"/>
      <c r="BK978" s="369"/>
    </row>
    <row r="979" spans="60:63" ht="20.100000000000001" customHeight="1" x14ac:dyDescent="0.25">
      <c r="BH979" s="369"/>
      <c r="BI979" s="369"/>
      <c r="BJ979" s="369"/>
      <c r="BK979" s="369"/>
    </row>
    <row r="980" spans="60:63" ht="20.100000000000001" customHeight="1" x14ac:dyDescent="0.25">
      <c r="BH980" s="369"/>
      <c r="BI980" s="369"/>
      <c r="BJ980" s="369"/>
      <c r="BK980" s="369"/>
    </row>
    <row r="981" spans="60:63" ht="20.100000000000001" customHeight="1" x14ac:dyDescent="0.25">
      <c r="BH981" s="369"/>
      <c r="BI981" s="369"/>
      <c r="BJ981" s="369"/>
      <c r="BK981" s="369"/>
    </row>
    <row r="982" spans="60:63" ht="20.100000000000001" customHeight="1" x14ac:dyDescent="0.25">
      <c r="BH982" s="369"/>
      <c r="BI982" s="369"/>
      <c r="BJ982" s="369"/>
      <c r="BK982" s="369"/>
    </row>
    <row r="983" spans="60:63" ht="20.100000000000001" customHeight="1" x14ac:dyDescent="0.25">
      <c r="BH983" s="369"/>
      <c r="BI983" s="369"/>
      <c r="BJ983" s="369"/>
      <c r="BK983" s="369"/>
    </row>
    <row r="984" spans="60:63" ht="20.100000000000001" customHeight="1" x14ac:dyDescent="0.25">
      <c r="BH984" s="369"/>
      <c r="BI984" s="369"/>
      <c r="BJ984" s="369"/>
      <c r="BK984" s="369"/>
    </row>
    <row r="985" spans="60:63" ht="20.100000000000001" customHeight="1" x14ac:dyDescent="0.25">
      <c r="BH985" s="369"/>
      <c r="BI985" s="369"/>
      <c r="BJ985" s="369"/>
      <c r="BK985" s="369"/>
    </row>
    <row r="986" spans="60:63" ht="20.100000000000001" customHeight="1" x14ac:dyDescent="0.25">
      <c r="BH986" s="369"/>
      <c r="BI986" s="369"/>
      <c r="BJ986" s="369"/>
      <c r="BK986" s="369"/>
    </row>
    <row r="987" spans="60:63" ht="20.100000000000001" customHeight="1" x14ac:dyDescent="0.25">
      <c r="BH987" s="369"/>
      <c r="BI987" s="369"/>
      <c r="BJ987" s="369"/>
      <c r="BK987" s="369"/>
    </row>
    <row r="988" spans="60:63" ht="20.100000000000001" customHeight="1" x14ac:dyDescent="0.25">
      <c r="BH988" s="369"/>
      <c r="BI988" s="369"/>
      <c r="BJ988" s="369"/>
      <c r="BK988" s="369"/>
    </row>
    <row r="989" spans="60:63" ht="20.100000000000001" customHeight="1" x14ac:dyDescent="0.25">
      <c r="BH989" s="369"/>
      <c r="BI989" s="369"/>
      <c r="BJ989" s="369"/>
      <c r="BK989" s="369"/>
    </row>
    <row r="990" spans="60:63" ht="20.100000000000001" customHeight="1" x14ac:dyDescent="0.25">
      <c r="BH990" s="369"/>
      <c r="BI990" s="369"/>
      <c r="BJ990" s="369"/>
      <c r="BK990" s="369"/>
    </row>
    <row r="991" spans="60:63" ht="20.100000000000001" customHeight="1" x14ac:dyDescent="0.25">
      <c r="BH991" s="369"/>
      <c r="BI991" s="369"/>
      <c r="BJ991" s="369"/>
      <c r="BK991" s="369"/>
    </row>
    <row r="992" spans="60:63" ht="20.100000000000001" customHeight="1" x14ac:dyDescent="0.25">
      <c r="BH992" s="369"/>
      <c r="BI992" s="369"/>
      <c r="BJ992" s="369"/>
      <c r="BK992" s="369"/>
    </row>
    <row r="993" spans="60:63" ht="20.100000000000001" customHeight="1" x14ac:dyDescent="0.25">
      <c r="BH993" s="369"/>
      <c r="BI993" s="369"/>
      <c r="BJ993" s="369"/>
      <c r="BK993" s="369"/>
    </row>
    <row r="994" spans="60:63" ht="20.100000000000001" customHeight="1" x14ac:dyDescent="0.25">
      <c r="BH994" s="369"/>
      <c r="BI994" s="369"/>
      <c r="BJ994" s="369"/>
      <c r="BK994" s="369"/>
    </row>
    <row r="995" spans="60:63" ht="20.100000000000001" customHeight="1" x14ac:dyDescent="0.25">
      <c r="BH995" s="369"/>
      <c r="BI995" s="369"/>
      <c r="BJ995" s="369"/>
      <c r="BK995" s="369"/>
    </row>
    <row r="996" spans="60:63" ht="20.100000000000001" customHeight="1" x14ac:dyDescent="0.25">
      <c r="BH996" s="369"/>
      <c r="BI996" s="369"/>
      <c r="BJ996" s="369"/>
      <c r="BK996" s="369"/>
    </row>
    <row r="997" spans="60:63" ht="20.100000000000001" customHeight="1" x14ac:dyDescent="0.25">
      <c r="BH997" s="369"/>
      <c r="BI997" s="369"/>
      <c r="BJ997" s="369"/>
      <c r="BK997" s="369"/>
    </row>
    <row r="998" spans="60:63" ht="20.100000000000001" customHeight="1" x14ac:dyDescent="0.25">
      <c r="BH998" s="369"/>
      <c r="BI998" s="369"/>
      <c r="BJ998" s="369"/>
      <c r="BK998" s="369"/>
    </row>
    <row r="999" spans="60:63" ht="20.100000000000001" customHeight="1" x14ac:dyDescent="0.25">
      <c r="BH999" s="369"/>
      <c r="BI999" s="369"/>
      <c r="BJ999" s="369"/>
      <c r="BK999" s="369"/>
    </row>
    <row r="1000" spans="60:63" ht="20.100000000000001" customHeight="1" x14ac:dyDescent="0.25">
      <c r="BH1000" s="369"/>
      <c r="BI1000" s="369"/>
      <c r="BJ1000" s="369"/>
      <c r="BK1000" s="369"/>
    </row>
    <row r="1001" spans="60:63" ht="20.100000000000001" customHeight="1" x14ac:dyDescent="0.25">
      <c r="BH1001" s="369"/>
      <c r="BI1001" s="369"/>
      <c r="BJ1001" s="369"/>
      <c r="BK1001" s="369"/>
    </row>
    <row r="1002" spans="60:63" ht="20.100000000000001" customHeight="1" x14ac:dyDescent="0.25">
      <c r="BH1002" s="369"/>
      <c r="BI1002" s="369"/>
      <c r="BJ1002" s="369"/>
      <c r="BK1002" s="369"/>
    </row>
    <row r="1003" spans="60:63" ht="20.100000000000001" customHeight="1" x14ac:dyDescent="0.25">
      <c r="BH1003" s="369"/>
      <c r="BI1003" s="369"/>
      <c r="BJ1003" s="369"/>
      <c r="BK1003" s="369"/>
    </row>
    <row r="1004" spans="60:63" ht="20.100000000000001" customHeight="1" x14ac:dyDescent="0.25">
      <c r="BH1004" s="369"/>
      <c r="BI1004" s="369"/>
      <c r="BJ1004" s="369"/>
      <c r="BK1004" s="369"/>
    </row>
    <row r="1005" spans="60:63" ht="20.100000000000001" customHeight="1" x14ac:dyDescent="0.25">
      <c r="BH1005" s="369"/>
      <c r="BI1005" s="369"/>
      <c r="BJ1005" s="369"/>
      <c r="BK1005" s="369"/>
    </row>
    <row r="1006" spans="60:63" ht="20.100000000000001" customHeight="1" x14ac:dyDescent="0.25">
      <c r="BH1006" s="369"/>
      <c r="BI1006" s="369"/>
      <c r="BJ1006" s="369"/>
      <c r="BK1006" s="369"/>
    </row>
    <row r="1007" spans="60:63" ht="20.100000000000001" customHeight="1" x14ac:dyDescent="0.25">
      <c r="BH1007" s="369"/>
      <c r="BI1007" s="369"/>
      <c r="BJ1007" s="369"/>
      <c r="BK1007" s="369"/>
    </row>
    <row r="1008" spans="60:63" ht="20.100000000000001" customHeight="1" x14ac:dyDescent="0.25">
      <c r="BH1008" s="369"/>
      <c r="BI1008" s="369"/>
      <c r="BJ1008" s="369"/>
      <c r="BK1008" s="369"/>
    </row>
    <row r="1009" spans="60:63" ht="20.100000000000001" customHeight="1" x14ac:dyDescent="0.25">
      <c r="BH1009" s="369"/>
      <c r="BI1009" s="369"/>
      <c r="BJ1009" s="369"/>
      <c r="BK1009" s="369"/>
    </row>
    <row r="1010" spans="60:63" ht="20.100000000000001" customHeight="1" x14ac:dyDescent="0.25">
      <c r="BH1010" s="369"/>
      <c r="BI1010" s="369"/>
      <c r="BJ1010" s="369"/>
      <c r="BK1010" s="369"/>
    </row>
    <row r="1011" spans="60:63" ht="20.100000000000001" customHeight="1" x14ac:dyDescent="0.25">
      <c r="BH1011" s="369"/>
      <c r="BI1011" s="369"/>
      <c r="BJ1011" s="369"/>
      <c r="BK1011" s="369"/>
    </row>
    <row r="1012" spans="60:63" ht="20.100000000000001" customHeight="1" x14ac:dyDescent="0.25">
      <c r="BH1012" s="369"/>
      <c r="BI1012" s="369"/>
      <c r="BJ1012" s="369"/>
      <c r="BK1012" s="369"/>
    </row>
    <row r="1013" spans="60:63" ht="20.100000000000001" customHeight="1" x14ac:dyDescent="0.25">
      <c r="BH1013" s="369"/>
      <c r="BI1013" s="369"/>
      <c r="BJ1013" s="369"/>
      <c r="BK1013" s="369"/>
    </row>
    <row r="1014" spans="60:63" ht="20.100000000000001" customHeight="1" x14ac:dyDescent="0.25">
      <c r="BH1014" s="369"/>
      <c r="BI1014" s="369"/>
      <c r="BJ1014" s="369"/>
      <c r="BK1014" s="369"/>
    </row>
    <row r="1015" spans="60:63" ht="20.100000000000001" customHeight="1" x14ac:dyDescent="0.25">
      <c r="BH1015" s="369"/>
      <c r="BI1015" s="369"/>
      <c r="BJ1015" s="369"/>
      <c r="BK1015" s="369"/>
    </row>
    <row r="1016" spans="60:63" ht="20.100000000000001" customHeight="1" x14ac:dyDescent="0.25">
      <c r="BH1016" s="369"/>
      <c r="BI1016" s="369"/>
      <c r="BJ1016" s="369"/>
      <c r="BK1016" s="369"/>
    </row>
    <row r="1017" spans="60:63" ht="20.100000000000001" customHeight="1" x14ac:dyDescent="0.25">
      <c r="BH1017" s="369"/>
      <c r="BI1017" s="369"/>
      <c r="BJ1017" s="369"/>
      <c r="BK1017" s="369"/>
    </row>
    <row r="1018" spans="60:63" ht="20.100000000000001" customHeight="1" x14ac:dyDescent="0.25">
      <c r="BH1018" s="369"/>
      <c r="BI1018" s="369"/>
      <c r="BJ1018" s="369"/>
      <c r="BK1018" s="369"/>
    </row>
    <row r="1019" spans="60:63" ht="20.100000000000001" customHeight="1" x14ac:dyDescent="0.25">
      <c r="BH1019" s="369"/>
      <c r="BI1019" s="369"/>
      <c r="BJ1019" s="369"/>
      <c r="BK1019" s="369"/>
    </row>
    <row r="1020" spans="60:63" ht="20.100000000000001" customHeight="1" x14ac:dyDescent="0.25">
      <c r="BH1020" s="369"/>
      <c r="BI1020" s="369"/>
      <c r="BJ1020" s="369"/>
      <c r="BK1020" s="369"/>
    </row>
    <row r="1021" spans="60:63" ht="20.100000000000001" customHeight="1" x14ac:dyDescent="0.25">
      <c r="BH1021" s="369"/>
      <c r="BI1021" s="369"/>
      <c r="BJ1021" s="369"/>
      <c r="BK1021" s="369"/>
    </row>
    <row r="1022" spans="60:63" ht="20.100000000000001" customHeight="1" x14ac:dyDescent="0.25">
      <c r="BH1022" s="369"/>
      <c r="BI1022" s="369"/>
      <c r="BJ1022" s="369"/>
      <c r="BK1022" s="369"/>
    </row>
    <row r="1023" spans="60:63" ht="20.100000000000001" customHeight="1" x14ac:dyDescent="0.25">
      <c r="BH1023" s="369"/>
      <c r="BI1023" s="369"/>
      <c r="BJ1023" s="369"/>
      <c r="BK1023" s="369"/>
    </row>
    <row r="1024" spans="60:63" ht="20.100000000000001" customHeight="1" x14ac:dyDescent="0.25">
      <c r="BH1024" s="369"/>
      <c r="BI1024" s="369"/>
      <c r="BJ1024" s="369"/>
      <c r="BK1024" s="369"/>
    </row>
    <row r="1025" spans="60:63" ht="20.100000000000001" customHeight="1" x14ac:dyDescent="0.25">
      <c r="BH1025" s="369"/>
      <c r="BI1025" s="369"/>
      <c r="BJ1025" s="369"/>
      <c r="BK1025" s="369"/>
    </row>
    <row r="1026" spans="60:63" ht="20.100000000000001" customHeight="1" x14ac:dyDescent="0.25">
      <c r="BH1026" s="369"/>
      <c r="BI1026" s="369"/>
      <c r="BJ1026" s="369"/>
      <c r="BK1026" s="369"/>
    </row>
    <row r="1027" spans="60:63" ht="20.100000000000001" customHeight="1" x14ac:dyDescent="0.25">
      <c r="BH1027" s="369"/>
      <c r="BI1027" s="369"/>
      <c r="BJ1027" s="369"/>
      <c r="BK1027" s="369"/>
    </row>
    <row r="1028" spans="60:63" ht="20.100000000000001" customHeight="1" x14ac:dyDescent="0.25">
      <c r="BH1028" s="369"/>
      <c r="BI1028" s="369"/>
      <c r="BJ1028" s="369"/>
      <c r="BK1028" s="369"/>
    </row>
    <row r="1029" spans="60:63" ht="20.100000000000001" customHeight="1" x14ac:dyDescent="0.25">
      <c r="BH1029" s="369"/>
      <c r="BI1029" s="369"/>
      <c r="BJ1029" s="369"/>
      <c r="BK1029" s="369"/>
    </row>
    <row r="1030" spans="60:63" ht="20.100000000000001" customHeight="1" x14ac:dyDescent="0.25">
      <c r="BH1030" s="369"/>
      <c r="BI1030" s="369"/>
      <c r="BJ1030" s="369"/>
      <c r="BK1030" s="369"/>
    </row>
    <row r="1031" spans="60:63" ht="20.100000000000001" customHeight="1" x14ac:dyDescent="0.25">
      <c r="BH1031" s="369"/>
      <c r="BI1031" s="369"/>
      <c r="BJ1031" s="369"/>
      <c r="BK1031" s="369"/>
    </row>
    <row r="1032" spans="60:63" ht="20.100000000000001" customHeight="1" x14ac:dyDescent="0.25">
      <c r="BH1032" s="369"/>
      <c r="BI1032" s="369"/>
      <c r="BJ1032" s="369"/>
      <c r="BK1032" s="369"/>
    </row>
    <row r="1033" spans="60:63" ht="20.100000000000001" customHeight="1" x14ac:dyDescent="0.25">
      <c r="BH1033" s="369"/>
      <c r="BI1033" s="369"/>
      <c r="BJ1033" s="369"/>
      <c r="BK1033" s="369"/>
    </row>
    <row r="1034" spans="60:63" ht="20.100000000000001" customHeight="1" x14ac:dyDescent="0.25">
      <c r="BH1034" s="369"/>
      <c r="BI1034" s="369"/>
      <c r="BJ1034" s="369"/>
      <c r="BK1034" s="369"/>
    </row>
    <row r="1035" spans="60:63" ht="20.100000000000001" customHeight="1" x14ac:dyDescent="0.25">
      <c r="BH1035" s="369"/>
      <c r="BI1035" s="369"/>
      <c r="BJ1035" s="369"/>
      <c r="BK1035" s="369"/>
    </row>
    <row r="1036" spans="60:63" ht="20.100000000000001" customHeight="1" x14ac:dyDescent="0.25">
      <c r="BH1036" s="369"/>
      <c r="BI1036" s="369"/>
      <c r="BJ1036" s="369"/>
      <c r="BK1036" s="369"/>
    </row>
    <row r="1037" spans="60:63" ht="20.100000000000001" customHeight="1" x14ac:dyDescent="0.25">
      <c r="BH1037" s="369"/>
      <c r="BI1037" s="369"/>
      <c r="BJ1037" s="369"/>
      <c r="BK1037" s="369"/>
    </row>
    <row r="1038" spans="60:63" ht="20.100000000000001" customHeight="1" x14ac:dyDescent="0.25">
      <c r="BH1038" s="369"/>
      <c r="BI1038" s="369"/>
      <c r="BJ1038" s="369"/>
      <c r="BK1038" s="369"/>
    </row>
    <row r="1039" spans="60:63" ht="20.100000000000001" customHeight="1" x14ac:dyDescent="0.25">
      <c r="BH1039" s="369"/>
      <c r="BI1039" s="369"/>
      <c r="BJ1039" s="369"/>
      <c r="BK1039" s="369"/>
    </row>
    <row r="1040" spans="60:63" ht="20.100000000000001" customHeight="1" x14ac:dyDescent="0.25">
      <c r="BH1040" s="369"/>
      <c r="BI1040" s="369"/>
      <c r="BJ1040" s="369"/>
      <c r="BK1040" s="369"/>
    </row>
    <row r="1041" spans="60:63" ht="20.100000000000001" customHeight="1" x14ac:dyDescent="0.25">
      <c r="BH1041" s="369"/>
      <c r="BI1041" s="369"/>
      <c r="BJ1041" s="369"/>
      <c r="BK1041" s="369"/>
    </row>
    <row r="1042" spans="60:63" ht="20.100000000000001" customHeight="1" x14ac:dyDescent="0.25">
      <c r="BH1042" s="369"/>
      <c r="BI1042" s="369"/>
      <c r="BJ1042" s="369"/>
      <c r="BK1042" s="369"/>
    </row>
    <row r="1043" spans="60:63" ht="20.100000000000001" customHeight="1" x14ac:dyDescent="0.25">
      <c r="BH1043" s="369"/>
      <c r="BI1043" s="369"/>
      <c r="BJ1043" s="369"/>
      <c r="BK1043" s="369"/>
    </row>
    <row r="1044" spans="60:63" ht="20.100000000000001" customHeight="1" x14ac:dyDescent="0.25">
      <c r="BH1044" s="369"/>
      <c r="BI1044" s="369"/>
      <c r="BJ1044" s="369"/>
      <c r="BK1044" s="369"/>
    </row>
    <row r="1045" spans="60:63" ht="20.100000000000001" customHeight="1" x14ac:dyDescent="0.25">
      <c r="BH1045" s="369"/>
      <c r="BI1045" s="369"/>
      <c r="BJ1045" s="369"/>
      <c r="BK1045" s="369"/>
    </row>
    <row r="1046" spans="60:63" ht="20.100000000000001" customHeight="1" x14ac:dyDescent="0.25">
      <c r="BH1046" s="369"/>
      <c r="BI1046" s="369"/>
      <c r="BJ1046" s="369"/>
      <c r="BK1046" s="369"/>
    </row>
    <row r="1047" spans="60:63" ht="20.100000000000001" customHeight="1" x14ac:dyDescent="0.25">
      <c r="BH1047" s="369"/>
      <c r="BI1047" s="369"/>
      <c r="BJ1047" s="369"/>
      <c r="BK1047" s="369"/>
    </row>
    <row r="1048" spans="60:63" ht="20.100000000000001" customHeight="1" x14ac:dyDescent="0.25">
      <c r="BH1048" s="369"/>
      <c r="BI1048" s="369"/>
      <c r="BJ1048" s="369"/>
      <c r="BK1048" s="369"/>
    </row>
    <row r="1049" spans="60:63" ht="20.100000000000001" customHeight="1" x14ac:dyDescent="0.25">
      <c r="BH1049" s="369"/>
      <c r="BI1049" s="369"/>
      <c r="BJ1049" s="369"/>
      <c r="BK1049" s="369"/>
    </row>
    <row r="1050" spans="60:63" ht="20.100000000000001" customHeight="1" x14ac:dyDescent="0.25">
      <c r="BH1050" s="369"/>
      <c r="BI1050" s="369"/>
      <c r="BJ1050" s="369"/>
      <c r="BK1050" s="369"/>
    </row>
    <row r="1051" spans="60:63" ht="20.100000000000001" customHeight="1" x14ac:dyDescent="0.25">
      <c r="BH1051" s="369"/>
      <c r="BI1051" s="369"/>
      <c r="BJ1051" s="369"/>
      <c r="BK1051" s="369"/>
    </row>
    <row r="1052" spans="60:63" ht="20.100000000000001" customHeight="1" x14ac:dyDescent="0.25">
      <c r="BH1052" s="369"/>
      <c r="BI1052" s="369"/>
      <c r="BJ1052" s="369"/>
      <c r="BK1052" s="369"/>
    </row>
    <row r="1053" spans="60:63" ht="20.100000000000001" customHeight="1" x14ac:dyDescent="0.25">
      <c r="BH1053" s="369"/>
      <c r="BI1053" s="369"/>
      <c r="BJ1053" s="369"/>
      <c r="BK1053" s="369"/>
    </row>
    <row r="1054" spans="60:63" ht="20.100000000000001" customHeight="1" x14ac:dyDescent="0.25">
      <c r="BH1054" s="369"/>
      <c r="BI1054" s="369"/>
      <c r="BJ1054" s="369"/>
      <c r="BK1054" s="369"/>
    </row>
    <row r="1055" spans="60:63" ht="20.100000000000001" customHeight="1" x14ac:dyDescent="0.25">
      <c r="BH1055" s="369"/>
      <c r="BI1055" s="369"/>
      <c r="BJ1055" s="369"/>
      <c r="BK1055" s="369"/>
    </row>
    <row r="1056" spans="60:63" ht="20.100000000000001" customHeight="1" x14ac:dyDescent="0.25">
      <c r="BH1056" s="369"/>
      <c r="BI1056" s="369"/>
      <c r="BJ1056" s="369"/>
      <c r="BK1056" s="369"/>
    </row>
    <row r="1057" spans="60:63" ht="20.100000000000001" customHeight="1" x14ac:dyDescent="0.25">
      <c r="BH1057" s="369"/>
      <c r="BI1057" s="369"/>
      <c r="BJ1057" s="369"/>
      <c r="BK1057" s="369"/>
    </row>
    <row r="1058" spans="60:63" ht="20.100000000000001" customHeight="1" x14ac:dyDescent="0.25">
      <c r="BH1058" s="369"/>
      <c r="BI1058" s="369"/>
      <c r="BJ1058" s="369"/>
      <c r="BK1058" s="369"/>
    </row>
    <row r="1059" spans="60:63" ht="20.100000000000001" customHeight="1" x14ac:dyDescent="0.25">
      <c r="BH1059" s="369"/>
      <c r="BI1059" s="369"/>
      <c r="BJ1059" s="369"/>
      <c r="BK1059" s="369"/>
    </row>
    <row r="1060" spans="60:63" ht="20.100000000000001" customHeight="1" x14ac:dyDescent="0.25">
      <c r="BH1060" s="369"/>
      <c r="BI1060" s="369"/>
      <c r="BJ1060" s="369"/>
      <c r="BK1060" s="369"/>
    </row>
    <row r="1061" spans="60:63" ht="20.100000000000001" customHeight="1" x14ac:dyDescent="0.25">
      <c r="BH1061" s="369"/>
      <c r="BI1061" s="369"/>
      <c r="BJ1061" s="369"/>
      <c r="BK1061" s="369"/>
    </row>
    <row r="1062" spans="60:63" ht="20.100000000000001" customHeight="1" x14ac:dyDescent="0.25">
      <c r="BH1062" s="369"/>
      <c r="BI1062" s="369"/>
      <c r="BJ1062" s="369"/>
      <c r="BK1062" s="369"/>
    </row>
    <row r="1063" spans="60:63" ht="20.100000000000001" customHeight="1" x14ac:dyDescent="0.25">
      <c r="BH1063" s="369"/>
      <c r="BI1063" s="369"/>
      <c r="BJ1063" s="369"/>
      <c r="BK1063" s="369"/>
    </row>
    <row r="1064" spans="60:63" ht="20.100000000000001" customHeight="1" x14ac:dyDescent="0.25">
      <c r="BH1064" s="369"/>
      <c r="BI1064" s="369"/>
      <c r="BJ1064" s="369"/>
      <c r="BK1064" s="369"/>
    </row>
    <row r="1065" spans="60:63" ht="20.100000000000001" customHeight="1" x14ac:dyDescent="0.25">
      <c r="BH1065" s="369"/>
      <c r="BI1065" s="369"/>
      <c r="BJ1065" s="369"/>
      <c r="BK1065" s="369"/>
    </row>
    <row r="1066" spans="60:63" ht="20.100000000000001" customHeight="1" x14ac:dyDescent="0.25">
      <c r="BH1066" s="369"/>
      <c r="BI1066" s="369"/>
      <c r="BJ1066" s="369"/>
      <c r="BK1066" s="369"/>
    </row>
    <row r="1067" spans="60:63" ht="20.100000000000001" customHeight="1" x14ac:dyDescent="0.25">
      <c r="BH1067" s="369"/>
      <c r="BI1067" s="369"/>
      <c r="BJ1067" s="369"/>
      <c r="BK1067" s="369"/>
    </row>
    <row r="1068" spans="60:63" ht="20.100000000000001" customHeight="1" x14ac:dyDescent="0.25">
      <c r="BH1068" s="369"/>
      <c r="BI1068" s="369"/>
      <c r="BJ1068" s="369"/>
      <c r="BK1068" s="369"/>
    </row>
    <row r="1069" spans="60:63" ht="20.100000000000001" customHeight="1" x14ac:dyDescent="0.25">
      <c r="BH1069" s="369"/>
      <c r="BI1069" s="369"/>
      <c r="BJ1069" s="369"/>
      <c r="BK1069" s="369"/>
    </row>
    <row r="1070" spans="60:63" ht="20.100000000000001" customHeight="1" x14ac:dyDescent="0.25">
      <c r="BH1070" s="369"/>
      <c r="BI1070" s="369"/>
      <c r="BJ1070" s="369"/>
      <c r="BK1070" s="369"/>
    </row>
    <row r="1071" spans="60:63" ht="20.100000000000001" customHeight="1" x14ac:dyDescent="0.25">
      <c r="BH1071" s="369"/>
      <c r="BI1071" s="369"/>
      <c r="BJ1071" s="369"/>
      <c r="BK1071" s="369"/>
    </row>
    <row r="1072" spans="60:63" ht="20.100000000000001" customHeight="1" x14ac:dyDescent="0.25">
      <c r="BH1072" s="369"/>
      <c r="BI1072" s="369"/>
      <c r="BJ1072" s="369"/>
      <c r="BK1072" s="369"/>
    </row>
    <row r="1073" spans="60:63" ht="20.100000000000001" customHeight="1" x14ac:dyDescent="0.25">
      <c r="BH1073" s="369"/>
      <c r="BI1073" s="369"/>
      <c r="BJ1073" s="369"/>
      <c r="BK1073" s="369"/>
    </row>
    <row r="1074" spans="60:63" ht="20.100000000000001" customHeight="1" x14ac:dyDescent="0.25">
      <c r="BH1074" s="369"/>
      <c r="BI1074" s="369"/>
      <c r="BJ1074" s="369"/>
      <c r="BK1074" s="369"/>
    </row>
    <row r="1075" spans="60:63" ht="20.100000000000001" customHeight="1" x14ac:dyDescent="0.25">
      <c r="BH1075" s="369"/>
      <c r="BI1075" s="369"/>
      <c r="BJ1075" s="369"/>
      <c r="BK1075" s="369"/>
    </row>
    <row r="1076" spans="60:63" ht="20.100000000000001" customHeight="1" x14ac:dyDescent="0.25">
      <c r="BH1076" s="369"/>
      <c r="BI1076" s="369"/>
      <c r="BJ1076" s="369"/>
      <c r="BK1076" s="369"/>
    </row>
    <row r="1077" spans="60:63" ht="20.100000000000001" customHeight="1" x14ac:dyDescent="0.25">
      <c r="BH1077" s="369"/>
      <c r="BI1077" s="369"/>
      <c r="BJ1077" s="369"/>
      <c r="BK1077" s="369"/>
    </row>
    <row r="1078" spans="60:63" ht="20.100000000000001" customHeight="1" x14ac:dyDescent="0.25">
      <c r="BH1078" s="369"/>
      <c r="BI1078" s="369"/>
      <c r="BJ1078" s="369"/>
      <c r="BK1078" s="369"/>
    </row>
    <row r="1079" spans="60:63" ht="20.100000000000001" customHeight="1" x14ac:dyDescent="0.25">
      <c r="BH1079" s="369"/>
      <c r="BI1079" s="369"/>
      <c r="BJ1079" s="369"/>
      <c r="BK1079" s="369"/>
    </row>
    <row r="1080" spans="60:63" ht="20.100000000000001" customHeight="1" x14ac:dyDescent="0.25">
      <c r="BH1080" s="369"/>
      <c r="BI1080" s="369"/>
      <c r="BJ1080" s="369"/>
      <c r="BK1080" s="369"/>
    </row>
    <row r="1081" spans="60:63" ht="20.100000000000001" customHeight="1" x14ac:dyDescent="0.25">
      <c r="BH1081" s="369"/>
      <c r="BI1081" s="369"/>
      <c r="BJ1081" s="369"/>
      <c r="BK1081" s="369"/>
    </row>
    <row r="1082" spans="60:63" ht="20.100000000000001" customHeight="1" x14ac:dyDescent="0.25">
      <c r="BH1082" s="369"/>
      <c r="BI1082" s="369"/>
      <c r="BJ1082" s="369"/>
      <c r="BK1082" s="369"/>
    </row>
    <row r="1083" spans="60:63" ht="20.100000000000001" customHeight="1" x14ac:dyDescent="0.25">
      <c r="BH1083" s="369"/>
      <c r="BI1083" s="369"/>
      <c r="BJ1083" s="369"/>
      <c r="BK1083" s="369"/>
    </row>
    <row r="1084" spans="60:63" ht="20.100000000000001" customHeight="1" x14ac:dyDescent="0.25">
      <c r="BH1084" s="369"/>
      <c r="BI1084" s="369"/>
      <c r="BJ1084" s="369"/>
      <c r="BK1084" s="369"/>
    </row>
    <row r="1085" spans="60:63" ht="20.100000000000001" customHeight="1" x14ac:dyDescent="0.25">
      <c r="BH1085" s="369"/>
      <c r="BI1085" s="369"/>
      <c r="BJ1085" s="369"/>
      <c r="BK1085" s="369"/>
    </row>
    <row r="1086" spans="60:63" ht="20.100000000000001" customHeight="1" x14ac:dyDescent="0.25">
      <c r="BH1086" s="369"/>
      <c r="BI1086" s="369"/>
      <c r="BJ1086" s="369"/>
      <c r="BK1086" s="369"/>
    </row>
    <row r="1087" spans="60:63" ht="20.100000000000001" customHeight="1" x14ac:dyDescent="0.25">
      <c r="BH1087" s="369"/>
      <c r="BI1087" s="369"/>
      <c r="BJ1087" s="369"/>
      <c r="BK1087" s="369"/>
    </row>
    <row r="1088" spans="60:63" ht="20.100000000000001" customHeight="1" x14ac:dyDescent="0.25">
      <c r="BH1088" s="369"/>
      <c r="BI1088" s="369"/>
      <c r="BJ1088" s="369"/>
      <c r="BK1088" s="369"/>
    </row>
    <row r="1089" spans="60:63" ht="20.100000000000001" customHeight="1" x14ac:dyDescent="0.25">
      <c r="BH1089" s="369"/>
      <c r="BI1089" s="369"/>
      <c r="BJ1089" s="369"/>
      <c r="BK1089" s="369"/>
    </row>
    <row r="1090" spans="60:63" ht="20.100000000000001" customHeight="1" x14ac:dyDescent="0.25">
      <c r="BH1090" s="369"/>
      <c r="BI1090" s="369"/>
      <c r="BJ1090" s="369"/>
      <c r="BK1090" s="369"/>
    </row>
    <row r="1091" spans="60:63" ht="20.100000000000001" customHeight="1" x14ac:dyDescent="0.25">
      <c r="BH1091" s="369"/>
      <c r="BI1091" s="369"/>
      <c r="BJ1091" s="369"/>
      <c r="BK1091" s="369"/>
    </row>
    <row r="1092" spans="60:63" ht="20.100000000000001" customHeight="1" x14ac:dyDescent="0.25">
      <c r="BH1092" s="369"/>
      <c r="BI1092" s="369"/>
      <c r="BJ1092" s="369"/>
      <c r="BK1092" s="369"/>
    </row>
    <row r="1093" spans="60:63" ht="20.100000000000001" customHeight="1" x14ac:dyDescent="0.25">
      <c r="BH1093" s="369"/>
      <c r="BI1093" s="369"/>
      <c r="BJ1093" s="369"/>
      <c r="BK1093" s="369"/>
    </row>
    <row r="1094" spans="60:63" ht="20.100000000000001" customHeight="1" x14ac:dyDescent="0.25">
      <c r="BH1094" s="369"/>
      <c r="BI1094" s="369"/>
      <c r="BJ1094" s="369"/>
      <c r="BK1094" s="369"/>
    </row>
    <row r="1095" spans="60:63" ht="20.100000000000001" customHeight="1" x14ac:dyDescent="0.25">
      <c r="BH1095" s="369"/>
      <c r="BI1095" s="369"/>
      <c r="BJ1095" s="369"/>
      <c r="BK1095" s="369"/>
    </row>
    <row r="1096" spans="60:63" ht="20.100000000000001" customHeight="1" x14ac:dyDescent="0.25">
      <c r="BH1096" s="369"/>
      <c r="BI1096" s="369"/>
      <c r="BJ1096" s="369"/>
      <c r="BK1096" s="369"/>
    </row>
    <row r="1097" spans="60:63" ht="20.100000000000001" customHeight="1" x14ac:dyDescent="0.25">
      <c r="BH1097" s="369"/>
      <c r="BI1097" s="369"/>
      <c r="BJ1097" s="369"/>
      <c r="BK1097" s="369"/>
    </row>
    <row r="1098" spans="60:63" ht="20.100000000000001" customHeight="1" x14ac:dyDescent="0.25">
      <c r="BH1098" s="369"/>
      <c r="BI1098" s="369"/>
      <c r="BJ1098" s="369"/>
      <c r="BK1098" s="369"/>
    </row>
    <row r="1099" spans="60:63" ht="20.100000000000001" customHeight="1" x14ac:dyDescent="0.25">
      <c r="BH1099" s="369"/>
      <c r="BI1099" s="369"/>
      <c r="BJ1099" s="369"/>
      <c r="BK1099" s="369"/>
    </row>
    <row r="1100" spans="60:63" ht="20.100000000000001" customHeight="1" x14ac:dyDescent="0.25">
      <c r="BH1100" s="369"/>
      <c r="BI1100" s="369"/>
      <c r="BJ1100" s="369"/>
      <c r="BK1100" s="369"/>
    </row>
    <row r="1101" spans="60:63" ht="20.100000000000001" customHeight="1" x14ac:dyDescent="0.25">
      <c r="BH1101" s="369"/>
      <c r="BI1101" s="369"/>
      <c r="BJ1101" s="369"/>
      <c r="BK1101" s="369"/>
    </row>
    <row r="1102" spans="60:63" ht="20.100000000000001" customHeight="1" x14ac:dyDescent="0.25">
      <c r="BH1102" s="369"/>
      <c r="BI1102" s="369"/>
      <c r="BJ1102" s="369"/>
      <c r="BK1102" s="369"/>
    </row>
    <row r="1103" spans="60:63" ht="20.100000000000001" customHeight="1" x14ac:dyDescent="0.25">
      <c r="BH1103" s="369"/>
      <c r="BI1103" s="369"/>
      <c r="BJ1103" s="369"/>
      <c r="BK1103" s="369"/>
    </row>
    <row r="1104" spans="60:63" ht="20.100000000000001" customHeight="1" x14ac:dyDescent="0.25">
      <c r="BH1104" s="369"/>
      <c r="BI1104" s="369"/>
      <c r="BJ1104" s="369"/>
      <c r="BK1104" s="369"/>
    </row>
    <row r="1105" spans="60:63" ht="20.100000000000001" customHeight="1" x14ac:dyDescent="0.25">
      <c r="BH1105" s="369"/>
      <c r="BI1105" s="369"/>
      <c r="BJ1105" s="369"/>
      <c r="BK1105" s="369"/>
    </row>
    <row r="1106" spans="60:63" ht="20.100000000000001" customHeight="1" x14ac:dyDescent="0.25">
      <c r="BH1106" s="369"/>
      <c r="BI1106" s="369"/>
      <c r="BJ1106" s="369"/>
      <c r="BK1106" s="369"/>
    </row>
    <row r="1107" spans="60:63" ht="20.100000000000001" customHeight="1" x14ac:dyDescent="0.25">
      <c r="BH1107" s="369"/>
      <c r="BI1107" s="369"/>
      <c r="BJ1107" s="369"/>
      <c r="BK1107" s="369"/>
    </row>
    <row r="1108" spans="60:63" ht="20.100000000000001" customHeight="1" x14ac:dyDescent="0.25">
      <c r="BH1108" s="369"/>
      <c r="BI1108" s="369"/>
      <c r="BJ1108" s="369"/>
      <c r="BK1108" s="369"/>
    </row>
    <row r="1109" spans="60:63" ht="20.100000000000001" customHeight="1" x14ac:dyDescent="0.25">
      <c r="BH1109" s="369"/>
      <c r="BI1109" s="369"/>
      <c r="BJ1109" s="369"/>
      <c r="BK1109" s="369"/>
    </row>
    <row r="1110" spans="60:63" ht="20.100000000000001" customHeight="1" x14ac:dyDescent="0.25">
      <c r="BH1110" s="369"/>
      <c r="BI1110" s="369"/>
      <c r="BJ1110" s="369"/>
      <c r="BK1110" s="369"/>
    </row>
    <row r="1111" spans="60:63" ht="20.100000000000001" customHeight="1" x14ac:dyDescent="0.25">
      <c r="BH1111" s="369"/>
      <c r="BI1111" s="369"/>
      <c r="BJ1111" s="369"/>
      <c r="BK1111" s="369"/>
    </row>
    <row r="1112" spans="60:63" ht="20.100000000000001" customHeight="1" x14ac:dyDescent="0.25">
      <c r="BH1112" s="369"/>
      <c r="BI1112" s="369"/>
      <c r="BJ1112" s="369"/>
      <c r="BK1112" s="369"/>
    </row>
    <row r="1113" spans="60:63" ht="20.100000000000001" customHeight="1" x14ac:dyDescent="0.25">
      <c r="BH1113" s="369"/>
      <c r="BI1113" s="369"/>
      <c r="BJ1113" s="369"/>
      <c r="BK1113" s="369"/>
    </row>
    <row r="1114" spans="60:63" ht="20.100000000000001" customHeight="1" x14ac:dyDescent="0.25">
      <c r="BH1114" s="369"/>
      <c r="BI1114" s="369"/>
      <c r="BJ1114" s="369"/>
      <c r="BK1114" s="369"/>
    </row>
    <row r="1115" spans="60:63" ht="20.100000000000001" customHeight="1" x14ac:dyDescent="0.25">
      <c r="BH1115" s="369"/>
      <c r="BI1115" s="369"/>
      <c r="BJ1115" s="369"/>
      <c r="BK1115" s="369"/>
    </row>
    <row r="1116" spans="60:63" ht="20.100000000000001" customHeight="1" x14ac:dyDescent="0.25">
      <c r="BH1116" s="369"/>
      <c r="BI1116" s="369"/>
      <c r="BJ1116" s="369"/>
      <c r="BK1116" s="369"/>
    </row>
    <row r="1117" spans="60:63" ht="20.100000000000001" customHeight="1" x14ac:dyDescent="0.25">
      <c r="BH1117" s="369"/>
      <c r="BI1117" s="369"/>
      <c r="BJ1117" s="369"/>
      <c r="BK1117" s="369"/>
    </row>
    <row r="1118" spans="60:63" ht="20.100000000000001" customHeight="1" x14ac:dyDescent="0.25">
      <c r="BH1118" s="369"/>
      <c r="BI1118" s="369"/>
      <c r="BJ1118" s="369"/>
      <c r="BK1118" s="369"/>
    </row>
    <row r="1119" spans="60:63" ht="20.100000000000001" customHeight="1" x14ac:dyDescent="0.25">
      <c r="BH1119" s="369"/>
      <c r="BI1119" s="369"/>
      <c r="BJ1119" s="369"/>
      <c r="BK1119" s="369"/>
    </row>
    <row r="1120" spans="60:63" ht="20.100000000000001" customHeight="1" x14ac:dyDescent="0.25">
      <c r="BH1120" s="369"/>
      <c r="BI1120" s="369"/>
      <c r="BJ1120" s="369"/>
      <c r="BK1120" s="369"/>
    </row>
    <row r="1121" spans="60:63" ht="20.100000000000001" customHeight="1" x14ac:dyDescent="0.25">
      <c r="BH1121" s="369"/>
      <c r="BI1121" s="369"/>
      <c r="BJ1121" s="369"/>
      <c r="BK1121" s="369"/>
    </row>
    <row r="1122" spans="60:63" ht="20.100000000000001" customHeight="1" x14ac:dyDescent="0.25">
      <c r="BH1122" s="369"/>
      <c r="BI1122" s="369"/>
      <c r="BJ1122" s="369"/>
      <c r="BK1122" s="369"/>
    </row>
    <row r="1123" spans="60:63" ht="20.100000000000001" customHeight="1" x14ac:dyDescent="0.25">
      <c r="BH1123" s="369"/>
      <c r="BI1123" s="369"/>
      <c r="BJ1123" s="369"/>
      <c r="BK1123" s="369"/>
    </row>
    <row r="1124" spans="60:63" ht="20.100000000000001" customHeight="1" x14ac:dyDescent="0.25">
      <c r="BH1124" s="369"/>
      <c r="BI1124" s="369"/>
      <c r="BJ1124" s="369"/>
      <c r="BK1124" s="369"/>
    </row>
    <row r="1125" spans="60:63" ht="20.100000000000001" customHeight="1" x14ac:dyDescent="0.25">
      <c r="BH1125" s="369"/>
      <c r="BI1125" s="369"/>
      <c r="BJ1125" s="369"/>
      <c r="BK1125" s="369"/>
    </row>
    <row r="1126" spans="60:63" ht="20.100000000000001" customHeight="1" x14ac:dyDescent="0.25">
      <c r="BH1126" s="369"/>
      <c r="BI1126" s="369"/>
      <c r="BJ1126" s="369"/>
      <c r="BK1126" s="369"/>
    </row>
    <row r="1127" spans="60:63" ht="20.100000000000001" customHeight="1" x14ac:dyDescent="0.25">
      <c r="BH1127" s="369"/>
      <c r="BI1127" s="369"/>
      <c r="BJ1127" s="369"/>
      <c r="BK1127" s="369"/>
    </row>
    <row r="1128" spans="60:63" ht="20.100000000000001" customHeight="1" x14ac:dyDescent="0.25">
      <c r="BH1128" s="369"/>
      <c r="BI1128" s="369"/>
      <c r="BJ1128" s="369"/>
      <c r="BK1128" s="369"/>
    </row>
    <row r="1129" spans="60:63" ht="20.100000000000001" customHeight="1" x14ac:dyDescent="0.25">
      <c r="BH1129" s="369"/>
      <c r="BI1129" s="369"/>
      <c r="BJ1129" s="369"/>
      <c r="BK1129" s="369"/>
    </row>
    <row r="1130" spans="60:63" ht="20.100000000000001" customHeight="1" x14ac:dyDescent="0.25">
      <c r="BH1130" s="369"/>
      <c r="BI1130" s="369"/>
      <c r="BJ1130" s="369"/>
      <c r="BK1130" s="369"/>
    </row>
    <row r="1131" spans="60:63" ht="20.100000000000001" customHeight="1" x14ac:dyDescent="0.25">
      <c r="BH1131" s="369"/>
      <c r="BI1131" s="369"/>
      <c r="BJ1131" s="369"/>
      <c r="BK1131" s="369"/>
    </row>
    <row r="1132" spans="60:63" ht="20.100000000000001" customHeight="1" x14ac:dyDescent="0.25">
      <c r="BH1132" s="369"/>
      <c r="BI1132" s="369"/>
      <c r="BJ1132" s="369"/>
      <c r="BK1132" s="369"/>
    </row>
    <row r="1133" spans="60:63" ht="20.100000000000001" customHeight="1" x14ac:dyDescent="0.25">
      <c r="BH1133" s="369"/>
      <c r="BI1133" s="369"/>
      <c r="BJ1133" s="369"/>
      <c r="BK1133" s="369"/>
    </row>
    <row r="1134" spans="60:63" ht="20.100000000000001" customHeight="1" x14ac:dyDescent="0.25">
      <c r="BH1134" s="369"/>
      <c r="BI1134" s="369"/>
      <c r="BJ1134" s="369"/>
      <c r="BK1134" s="369"/>
    </row>
    <row r="1135" spans="60:63" ht="20.100000000000001" customHeight="1" x14ac:dyDescent="0.25">
      <c r="BH1135" s="369"/>
      <c r="BI1135" s="369"/>
      <c r="BJ1135" s="369"/>
      <c r="BK1135" s="369"/>
    </row>
    <row r="1136" spans="60:63" ht="20.100000000000001" customHeight="1" x14ac:dyDescent="0.25">
      <c r="BH1136" s="369"/>
      <c r="BI1136" s="369"/>
      <c r="BJ1136" s="369"/>
      <c r="BK1136" s="369"/>
    </row>
    <row r="1137" spans="60:63" ht="20.100000000000001" customHeight="1" x14ac:dyDescent="0.25">
      <c r="BH1137" s="369"/>
      <c r="BI1137" s="369"/>
      <c r="BJ1137" s="369"/>
      <c r="BK1137" s="369"/>
    </row>
    <row r="1138" spans="60:63" ht="20.100000000000001" customHeight="1" x14ac:dyDescent="0.25">
      <c r="BH1138" s="369"/>
      <c r="BI1138" s="369"/>
      <c r="BJ1138" s="369"/>
      <c r="BK1138" s="369"/>
    </row>
    <row r="1139" spans="60:63" ht="20.100000000000001" customHeight="1" x14ac:dyDescent="0.25">
      <c r="BH1139" s="369"/>
      <c r="BI1139" s="369"/>
      <c r="BJ1139" s="369"/>
      <c r="BK1139" s="369"/>
    </row>
    <row r="1140" spans="60:63" ht="20.100000000000001" customHeight="1" x14ac:dyDescent="0.25">
      <c r="BH1140" s="369"/>
      <c r="BI1140" s="369"/>
      <c r="BJ1140" s="369"/>
      <c r="BK1140" s="369"/>
    </row>
    <row r="1141" spans="60:63" ht="20.100000000000001" customHeight="1" x14ac:dyDescent="0.25">
      <c r="BH1141" s="369"/>
      <c r="BI1141" s="369"/>
      <c r="BJ1141" s="369"/>
      <c r="BK1141" s="369"/>
    </row>
    <row r="1142" spans="60:63" ht="20.100000000000001" customHeight="1" x14ac:dyDescent="0.25">
      <c r="BH1142" s="369"/>
      <c r="BI1142" s="369"/>
      <c r="BJ1142" s="369"/>
      <c r="BK1142" s="369"/>
    </row>
    <row r="1143" spans="60:63" ht="20.100000000000001" customHeight="1" x14ac:dyDescent="0.25">
      <c r="BH1143" s="369"/>
      <c r="BI1143" s="369"/>
      <c r="BJ1143" s="369"/>
      <c r="BK1143" s="369"/>
    </row>
    <row r="1144" spans="60:63" ht="20.100000000000001" customHeight="1" x14ac:dyDescent="0.25">
      <c r="BH1144" s="369"/>
      <c r="BI1144" s="369"/>
      <c r="BJ1144" s="369"/>
      <c r="BK1144" s="369"/>
    </row>
    <row r="1145" spans="60:63" ht="20.100000000000001" customHeight="1" x14ac:dyDescent="0.25">
      <c r="BH1145" s="369"/>
      <c r="BI1145" s="369"/>
      <c r="BJ1145" s="369"/>
      <c r="BK1145" s="369"/>
    </row>
    <row r="1146" spans="60:63" ht="20.100000000000001" customHeight="1" x14ac:dyDescent="0.25">
      <c r="BH1146" s="369"/>
      <c r="BI1146" s="369"/>
      <c r="BJ1146" s="369"/>
      <c r="BK1146" s="369"/>
    </row>
    <row r="1147" spans="60:63" ht="20.100000000000001" customHeight="1" x14ac:dyDescent="0.25">
      <c r="BH1147" s="369"/>
      <c r="BI1147" s="369"/>
      <c r="BJ1147" s="369"/>
      <c r="BK1147" s="369"/>
    </row>
    <row r="1148" spans="60:63" ht="20.100000000000001" customHeight="1" x14ac:dyDescent="0.25">
      <c r="BH1148" s="369"/>
      <c r="BI1148" s="369"/>
      <c r="BJ1148" s="369"/>
      <c r="BK1148" s="369"/>
    </row>
    <row r="1149" spans="60:63" ht="20.100000000000001" customHeight="1" x14ac:dyDescent="0.25">
      <c r="BH1149" s="369"/>
      <c r="BI1149" s="369"/>
      <c r="BJ1149" s="369"/>
      <c r="BK1149" s="369"/>
    </row>
    <row r="1150" spans="60:63" ht="20.100000000000001" customHeight="1" x14ac:dyDescent="0.25">
      <c r="BH1150" s="369"/>
      <c r="BI1150" s="369"/>
      <c r="BJ1150" s="369"/>
      <c r="BK1150" s="369"/>
    </row>
    <row r="1151" spans="60:63" ht="20.100000000000001" customHeight="1" x14ac:dyDescent="0.25">
      <c r="BH1151" s="369"/>
      <c r="BI1151" s="369"/>
      <c r="BJ1151" s="369"/>
      <c r="BK1151" s="369"/>
    </row>
    <row r="1152" spans="60:63" ht="20.100000000000001" customHeight="1" x14ac:dyDescent="0.25">
      <c r="BH1152" s="369"/>
      <c r="BI1152" s="369"/>
      <c r="BJ1152" s="369"/>
      <c r="BK1152" s="369"/>
    </row>
    <row r="1153" spans="60:63" ht="20.100000000000001" customHeight="1" x14ac:dyDescent="0.25">
      <c r="BH1153" s="369"/>
      <c r="BI1153" s="369"/>
      <c r="BJ1153" s="369"/>
      <c r="BK1153" s="369"/>
    </row>
    <row r="1154" spans="60:63" ht="20.100000000000001" customHeight="1" x14ac:dyDescent="0.25">
      <c r="BH1154" s="369"/>
      <c r="BI1154" s="369"/>
      <c r="BJ1154" s="369"/>
      <c r="BK1154" s="369"/>
    </row>
    <row r="1155" spans="60:63" ht="20.100000000000001" customHeight="1" x14ac:dyDescent="0.25">
      <c r="BH1155" s="369"/>
      <c r="BI1155" s="369"/>
      <c r="BJ1155" s="369"/>
      <c r="BK1155" s="369"/>
    </row>
    <row r="1156" spans="60:63" ht="20.100000000000001" customHeight="1" x14ac:dyDescent="0.25">
      <c r="BH1156" s="369"/>
      <c r="BI1156" s="369"/>
      <c r="BJ1156" s="369"/>
      <c r="BK1156" s="369"/>
    </row>
    <row r="1157" spans="60:63" ht="20.100000000000001" customHeight="1" x14ac:dyDescent="0.25">
      <c r="BH1157" s="369"/>
      <c r="BI1157" s="369"/>
      <c r="BJ1157" s="369"/>
      <c r="BK1157" s="369"/>
    </row>
    <row r="1158" spans="60:63" ht="20.100000000000001" customHeight="1" x14ac:dyDescent="0.25">
      <c r="BH1158" s="369"/>
      <c r="BI1158" s="369"/>
      <c r="BJ1158" s="369"/>
      <c r="BK1158" s="369"/>
    </row>
    <row r="1159" spans="60:63" ht="20.100000000000001" customHeight="1" x14ac:dyDescent="0.25">
      <c r="BH1159" s="369"/>
      <c r="BI1159" s="369"/>
      <c r="BJ1159" s="369"/>
      <c r="BK1159" s="369"/>
    </row>
    <row r="1160" spans="60:63" ht="20.100000000000001" customHeight="1" x14ac:dyDescent="0.25">
      <c r="BH1160" s="369"/>
      <c r="BI1160" s="369"/>
      <c r="BJ1160" s="369"/>
      <c r="BK1160" s="369"/>
    </row>
    <row r="1161" spans="60:63" ht="20.100000000000001" customHeight="1" x14ac:dyDescent="0.25">
      <c r="BH1161" s="369"/>
      <c r="BI1161" s="369"/>
      <c r="BJ1161" s="369"/>
      <c r="BK1161" s="369"/>
    </row>
    <row r="1162" spans="60:63" ht="20.100000000000001" customHeight="1" x14ac:dyDescent="0.25">
      <c r="BH1162" s="369"/>
      <c r="BI1162" s="369"/>
      <c r="BJ1162" s="369"/>
      <c r="BK1162" s="369"/>
    </row>
    <row r="1163" spans="60:63" ht="20.100000000000001" customHeight="1" x14ac:dyDescent="0.25">
      <c r="BH1163" s="369"/>
      <c r="BI1163" s="369"/>
      <c r="BJ1163" s="369"/>
      <c r="BK1163" s="369"/>
    </row>
    <row r="1164" spans="60:63" ht="20.100000000000001" customHeight="1" x14ac:dyDescent="0.25">
      <c r="BH1164" s="369"/>
      <c r="BI1164" s="369"/>
      <c r="BJ1164" s="369"/>
      <c r="BK1164" s="369"/>
    </row>
    <row r="1165" spans="60:63" ht="20.100000000000001" customHeight="1" x14ac:dyDescent="0.25">
      <c r="BH1165" s="369"/>
      <c r="BI1165" s="369"/>
      <c r="BJ1165" s="369"/>
      <c r="BK1165" s="369"/>
    </row>
    <row r="1166" spans="60:63" ht="20.100000000000001" customHeight="1" x14ac:dyDescent="0.25">
      <c r="BH1166" s="369"/>
      <c r="BI1166" s="369"/>
      <c r="BJ1166" s="369"/>
      <c r="BK1166" s="369"/>
    </row>
    <row r="1167" spans="60:63" ht="20.100000000000001" customHeight="1" x14ac:dyDescent="0.25">
      <c r="BH1167" s="369"/>
      <c r="BI1167" s="369"/>
      <c r="BJ1167" s="369"/>
      <c r="BK1167" s="369"/>
    </row>
    <row r="1168" spans="60:63" ht="20.100000000000001" customHeight="1" x14ac:dyDescent="0.25">
      <c r="BH1168" s="369"/>
      <c r="BI1168" s="369"/>
      <c r="BJ1168" s="369"/>
      <c r="BK1168" s="369"/>
    </row>
    <row r="1169" spans="60:63" ht="20.100000000000001" customHeight="1" x14ac:dyDescent="0.25">
      <c r="BH1169" s="369"/>
      <c r="BI1169" s="369"/>
      <c r="BJ1169" s="369"/>
      <c r="BK1169" s="369"/>
    </row>
    <row r="1170" spans="60:63" ht="20.100000000000001" customHeight="1" x14ac:dyDescent="0.25">
      <c r="BH1170" s="369"/>
      <c r="BI1170" s="369"/>
      <c r="BJ1170" s="369"/>
      <c r="BK1170" s="369"/>
    </row>
    <row r="1171" spans="60:63" ht="20.100000000000001" customHeight="1" x14ac:dyDescent="0.25">
      <c r="BH1171" s="369"/>
      <c r="BI1171" s="369"/>
      <c r="BJ1171" s="369"/>
      <c r="BK1171" s="369"/>
    </row>
    <row r="1172" spans="60:63" ht="20.100000000000001" customHeight="1" x14ac:dyDescent="0.25">
      <c r="BH1172" s="369"/>
      <c r="BI1172" s="369"/>
      <c r="BJ1172" s="369"/>
      <c r="BK1172" s="369"/>
    </row>
    <row r="1173" spans="60:63" ht="20.100000000000001" customHeight="1" x14ac:dyDescent="0.25">
      <c r="BH1173" s="369"/>
      <c r="BI1173" s="369"/>
      <c r="BJ1173" s="369"/>
      <c r="BK1173" s="369"/>
    </row>
    <row r="1174" spans="60:63" ht="20.100000000000001" customHeight="1" x14ac:dyDescent="0.25">
      <c r="BH1174" s="369"/>
      <c r="BI1174" s="369"/>
      <c r="BJ1174" s="369"/>
      <c r="BK1174" s="369"/>
    </row>
    <row r="1175" spans="60:63" ht="20.100000000000001" customHeight="1" x14ac:dyDescent="0.25">
      <c r="BH1175" s="369"/>
      <c r="BI1175" s="369"/>
      <c r="BJ1175" s="369"/>
      <c r="BK1175" s="369"/>
    </row>
    <row r="1176" spans="60:63" ht="20.100000000000001" customHeight="1" x14ac:dyDescent="0.25">
      <c r="BH1176" s="369"/>
      <c r="BI1176" s="369"/>
      <c r="BJ1176" s="369"/>
      <c r="BK1176" s="369"/>
    </row>
    <row r="1177" spans="60:63" ht="20.100000000000001" customHeight="1" x14ac:dyDescent="0.25">
      <c r="BH1177" s="369"/>
      <c r="BI1177" s="369"/>
      <c r="BJ1177" s="369"/>
      <c r="BK1177" s="369"/>
    </row>
    <row r="1178" spans="60:63" ht="20.100000000000001" customHeight="1" x14ac:dyDescent="0.25">
      <c r="BH1178" s="369"/>
      <c r="BI1178" s="369"/>
      <c r="BJ1178" s="369"/>
      <c r="BK1178" s="369"/>
    </row>
    <row r="1179" spans="60:63" ht="20.100000000000001" customHeight="1" x14ac:dyDescent="0.25">
      <c r="BH1179" s="369"/>
      <c r="BI1179" s="369"/>
      <c r="BJ1179" s="369"/>
      <c r="BK1179" s="369"/>
    </row>
    <row r="1180" spans="60:63" ht="20.100000000000001" customHeight="1" x14ac:dyDescent="0.25">
      <c r="BH1180" s="369"/>
      <c r="BI1180" s="369"/>
      <c r="BJ1180" s="369"/>
      <c r="BK1180" s="369"/>
    </row>
    <row r="1181" spans="60:63" ht="20.100000000000001" customHeight="1" x14ac:dyDescent="0.25">
      <c r="BH1181" s="369"/>
      <c r="BI1181" s="369"/>
      <c r="BJ1181" s="369"/>
      <c r="BK1181" s="369"/>
    </row>
    <row r="1182" spans="60:63" ht="20.100000000000001" customHeight="1" x14ac:dyDescent="0.25">
      <c r="BH1182" s="369"/>
      <c r="BI1182" s="369"/>
      <c r="BJ1182" s="369"/>
      <c r="BK1182" s="369"/>
    </row>
    <row r="1183" spans="60:63" ht="20.100000000000001" customHeight="1" x14ac:dyDescent="0.25">
      <c r="BH1183" s="369"/>
      <c r="BI1183" s="369"/>
      <c r="BJ1183" s="369"/>
      <c r="BK1183" s="369"/>
    </row>
    <row r="1184" spans="60:63" ht="20.100000000000001" customHeight="1" x14ac:dyDescent="0.25">
      <c r="BH1184" s="369"/>
      <c r="BI1184" s="369"/>
      <c r="BJ1184" s="369"/>
      <c r="BK1184" s="369"/>
    </row>
    <row r="1185" spans="60:63" ht="20.100000000000001" customHeight="1" x14ac:dyDescent="0.25">
      <c r="BH1185" s="369"/>
      <c r="BI1185" s="369"/>
      <c r="BJ1185" s="369"/>
      <c r="BK1185" s="369"/>
    </row>
    <row r="1186" spans="60:63" ht="20.100000000000001" customHeight="1" x14ac:dyDescent="0.25">
      <c r="BH1186" s="369"/>
      <c r="BI1186" s="369"/>
      <c r="BJ1186" s="369"/>
      <c r="BK1186" s="369"/>
    </row>
    <row r="1187" spans="60:63" ht="20.100000000000001" customHeight="1" x14ac:dyDescent="0.25">
      <c r="BH1187" s="369"/>
      <c r="BI1187" s="369"/>
      <c r="BJ1187" s="369"/>
      <c r="BK1187" s="369"/>
    </row>
    <row r="1188" spans="60:63" ht="20.100000000000001" customHeight="1" x14ac:dyDescent="0.25">
      <c r="BH1188" s="369"/>
      <c r="BI1188" s="369"/>
      <c r="BJ1188" s="369"/>
      <c r="BK1188" s="369"/>
    </row>
    <row r="1189" spans="60:63" ht="20.100000000000001" customHeight="1" x14ac:dyDescent="0.25">
      <c r="BH1189" s="369"/>
      <c r="BI1189" s="369"/>
      <c r="BJ1189" s="369"/>
      <c r="BK1189" s="369"/>
    </row>
    <row r="1190" spans="60:63" ht="20.100000000000001" customHeight="1" x14ac:dyDescent="0.25">
      <c r="BH1190" s="369"/>
      <c r="BI1190" s="369"/>
      <c r="BJ1190" s="369"/>
      <c r="BK1190" s="369"/>
    </row>
    <row r="1191" spans="60:63" ht="20.100000000000001" customHeight="1" x14ac:dyDescent="0.25">
      <c r="BH1191" s="369"/>
      <c r="BI1191" s="369"/>
      <c r="BJ1191" s="369"/>
      <c r="BK1191" s="369"/>
    </row>
    <row r="1192" spans="60:63" ht="20.100000000000001" customHeight="1" x14ac:dyDescent="0.25">
      <c r="BH1192" s="369"/>
      <c r="BI1192" s="369"/>
      <c r="BJ1192" s="369"/>
      <c r="BK1192" s="369"/>
    </row>
    <row r="1193" spans="60:63" ht="20.100000000000001" customHeight="1" x14ac:dyDescent="0.25">
      <c r="BH1193" s="369"/>
      <c r="BI1193" s="369"/>
      <c r="BJ1193" s="369"/>
      <c r="BK1193" s="369"/>
    </row>
    <row r="1194" spans="60:63" ht="20.100000000000001" customHeight="1" x14ac:dyDescent="0.25">
      <c r="BH1194" s="369"/>
      <c r="BI1194" s="369"/>
      <c r="BJ1194" s="369"/>
      <c r="BK1194" s="369"/>
    </row>
    <row r="1195" spans="60:63" ht="20.100000000000001" customHeight="1" x14ac:dyDescent="0.25">
      <c r="BH1195" s="369"/>
      <c r="BI1195" s="369"/>
      <c r="BJ1195" s="369"/>
      <c r="BK1195" s="369"/>
    </row>
    <row r="1196" spans="60:63" ht="20.100000000000001" customHeight="1" x14ac:dyDescent="0.25">
      <c r="BH1196" s="369"/>
      <c r="BI1196" s="369"/>
      <c r="BJ1196" s="369"/>
      <c r="BK1196" s="369"/>
    </row>
    <row r="1197" spans="60:63" ht="20.100000000000001" customHeight="1" x14ac:dyDescent="0.25">
      <c r="BH1197" s="369"/>
      <c r="BI1197" s="369"/>
      <c r="BJ1197" s="369"/>
      <c r="BK1197" s="369"/>
    </row>
    <row r="1198" spans="60:63" ht="20.100000000000001" customHeight="1" x14ac:dyDescent="0.25">
      <c r="BH1198" s="369"/>
      <c r="BI1198" s="369"/>
      <c r="BJ1198" s="369"/>
      <c r="BK1198" s="369"/>
    </row>
    <row r="1199" spans="60:63" ht="20.100000000000001" customHeight="1" x14ac:dyDescent="0.25">
      <c r="BH1199" s="369"/>
      <c r="BI1199" s="369"/>
      <c r="BJ1199" s="369"/>
      <c r="BK1199" s="369"/>
    </row>
    <row r="1200" spans="60:63" ht="20.100000000000001" customHeight="1" x14ac:dyDescent="0.25">
      <c r="BH1200" s="369"/>
      <c r="BI1200" s="369"/>
      <c r="BJ1200" s="369"/>
      <c r="BK1200" s="369"/>
    </row>
    <row r="1201" spans="60:63" ht="20.100000000000001" customHeight="1" x14ac:dyDescent="0.25">
      <c r="BH1201" s="369"/>
      <c r="BI1201" s="369"/>
      <c r="BJ1201" s="369"/>
      <c r="BK1201" s="369"/>
    </row>
    <row r="1202" spans="60:63" ht="20.100000000000001" customHeight="1" x14ac:dyDescent="0.25">
      <c r="BH1202" s="369"/>
      <c r="BI1202" s="369"/>
      <c r="BJ1202" s="369"/>
      <c r="BK1202" s="369"/>
    </row>
    <row r="1203" spans="60:63" ht="20.100000000000001" customHeight="1" x14ac:dyDescent="0.25">
      <c r="BH1203" s="369"/>
      <c r="BI1203" s="369"/>
      <c r="BJ1203" s="369"/>
      <c r="BK1203" s="369"/>
    </row>
    <row r="1204" spans="60:63" ht="20.100000000000001" customHeight="1" x14ac:dyDescent="0.25">
      <c r="BH1204" s="369"/>
      <c r="BI1204" s="369"/>
      <c r="BJ1204" s="369"/>
      <c r="BK1204" s="369"/>
    </row>
    <row r="1205" spans="60:63" ht="20.100000000000001" customHeight="1" x14ac:dyDescent="0.25">
      <c r="BH1205" s="369"/>
      <c r="BI1205" s="369"/>
      <c r="BJ1205" s="369"/>
      <c r="BK1205" s="369"/>
    </row>
    <row r="1206" spans="60:63" ht="20.100000000000001" customHeight="1" x14ac:dyDescent="0.25">
      <c r="BH1206" s="369"/>
      <c r="BI1206" s="369"/>
      <c r="BJ1206" s="369"/>
      <c r="BK1206" s="369"/>
    </row>
    <row r="1207" spans="60:63" ht="20.100000000000001" customHeight="1" x14ac:dyDescent="0.25">
      <c r="BH1207" s="369"/>
      <c r="BI1207" s="369"/>
      <c r="BJ1207" s="369"/>
      <c r="BK1207" s="369"/>
    </row>
    <row r="1208" spans="60:63" ht="20.100000000000001" customHeight="1" x14ac:dyDescent="0.25">
      <c r="BH1208" s="369"/>
      <c r="BI1208" s="369"/>
      <c r="BJ1208" s="369"/>
      <c r="BK1208" s="369"/>
    </row>
    <row r="1209" spans="60:63" ht="20.100000000000001" customHeight="1" x14ac:dyDescent="0.25">
      <c r="BH1209" s="369"/>
      <c r="BI1209" s="369"/>
      <c r="BJ1209" s="369"/>
      <c r="BK1209" s="369"/>
    </row>
    <row r="1210" spans="60:63" ht="20.100000000000001" customHeight="1" x14ac:dyDescent="0.25">
      <c r="BH1210" s="369"/>
      <c r="BI1210" s="369"/>
      <c r="BJ1210" s="369"/>
      <c r="BK1210" s="369"/>
    </row>
    <row r="1211" spans="60:63" ht="20.100000000000001" customHeight="1" x14ac:dyDescent="0.25">
      <c r="BH1211" s="369"/>
      <c r="BI1211" s="369"/>
      <c r="BJ1211" s="369"/>
      <c r="BK1211" s="369"/>
    </row>
    <row r="1212" spans="60:63" ht="20.100000000000001" customHeight="1" x14ac:dyDescent="0.25">
      <c r="BH1212" s="369"/>
      <c r="BI1212" s="369"/>
      <c r="BJ1212" s="369"/>
      <c r="BK1212" s="369"/>
    </row>
    <row r="1213" spans="60:63" ht="20.100000000000001" customHeight="1" x14ac:dyDescent="0.25">
      <c r="BH1213" s="369"/>
      <c r="BI1213" s="369"/>
      <c r="BJ1213" s="369"/>
      <c r="BK1213" s="369"/>
    </row>
    <row r="1214" spans="60:63" ht="20.100000000000001" customHeight="1" x14ac:dyDescent="0.25">
      <c r="BH1214" s="369"/>
      <c r="BI1214" s="369"/>
      <c r="BJ1214" s="369"/>
      <c r="BK1214" s="369"/>
    </row>
    <row r="1215" spans="60:63" ht="20.100000000000001" customHeight="1" x14ac:dyDescent="0.25">
      <c r="BH1215" s="369"/>
      <c r="BI1215" s="369"/>
      <c r="BJ1215" s="369"/>
      <c r="BK1215" s="369"/>
    </row>
    <row r="1216" spans="60:63" ht="20.100000000000001" customHeight="1" x14ac:dyDescent="0.25">
      <c r="BH1216" s="369"/>
      <c r="BI1216" s="369"/>
      <c r="BJ1216" s="369"/>
      <c r="BK1216" s="369"/>
    </row>
    <row r="1217" spans="60:63" ht="20.100000000000001" customHeight="1" x14ac:dyDescent="0.25">
      <c r="BH1217" s="369"/>
      <c r="BI1217" s="369"/>
      <c r="BJ1217" s="369"/>
      <c r="BK1217" s="369"/>
    </row>
    <row r="1218" spans="60:63" ht="20.100000000000001" customHeight="1" x14ac:dyDescent="0.25">
      <c r="BH1218" s="369"/>
      <c r="BI1218" s="369"/>
      <c r="BJ1218" s="369"/>
      <c r="BK1218" s="369"/>
    </row>
    <row r="1219" spans="60:63" ht="20.100000000000001" customHeight="1" x14ac:dyDescent="0.25">
      <c r="BH1219" s="369"/>
      <c r="BI1219" s="369"/>
      <c r="BJ1219" s="369"/>
      <c r="BK1219" s="369"/>
    </row>
    <row r="1220" spans="60:63" ht="20.100000000000001" customHeight="1" x14ac:dyDescent="0.25">
      <c r="BH1220" s="369"/>
      <c r="BI1220" s="369"/>
      <c r="BJ1220" s="369"/>
      <c r="BK1220" s="369"/>
    </row>
    <row r="1221" spans="60:63" ht="20.100000000000001" customHeight="1" x14ac:dyDescent="0.25">
      <c r="BH1221" s="369"/>
      <c r="BI1221" s="369"/>
      <c r="BJ1221" s="369"/>
      <c r="BK1221" s="369"/>
    </row>
    <row r="1222" spans="60:63" ht="20.100000000000001" customHeight="1" x14ac:dyDescent="0.25">
      <c r="BH1222" s="369"/>
      <c r="BI1222" s="369"/>
      <c r="BJ1222" s="369"/>
      <c r="BK1222" s="369"/>
    </row>
    <row r="1223" spans="60:63" ht="20.100000000000001" customHeight="1" x14ac:dyDescent="0.25">
      <c r="BH1223" s="369"/>
      <c r="BI1223" s="369"/>
      <c r="BJ1223" s="369"/>
      <c r="BK1223" s="369"/>
    </row>
    <row r="1224" spans="60:63" ht="20.100000000000001" customHeight="1" x14ac:dyDescent="0.25">
      <c r="BH1224" s="369"/>
      <c r="BI1224" s="369"/>
      <c r="BJ1224" s="369"/>
      <c r="BK1224" s="369"/>
    </row>
    <row r="1225" spans="60:63" ht="20.100000000000001" customHeight="1" x14ac:dyDescent="0.25">
      <c r="BH1225" s="369"/>
      <c r="BI1225" s="369"/>
      <c r="BJ1225" s="369"/>
      <c r="BK1225" s="369"/>
    </row>
    <row r="1226" spans="60:63" ht="20.100000000000001" customHeight="1" x14ac:dyDescent="0.25">
      <c r="BH1226" s="369"/>
      <c r="BI1226" s="369"/>
      <c r="BJ1226" s="369"/>
      <c r="BK1226" s="369"/>
    </row>
    <row r="1227" spans="60:63" ht="20.100000000000001" customHeight="1" x14ac:dyDescent="0.25">
      <c r="BH1227" s="369"/>
      <c r="BI1227" s="369"/>
      <c r="BJ1227" s="369"/>
      <c r="BK1227" s="369"/>
    </row>
    <row r="1228" spans="60:63" ht="20.100000000000001" customHeight="1" x14ac:dyDescent="0.25">
      <c r="BH1228" s="369"/>
      <c r="BI1228" s="369"/>
      <c r="BJ1228" s="369"/>
      <c r="BK1228" s="369"/>
    </row>
    <row r="1229" spans="60:63" ht="20.100000000000001" customHeight="1" x14ac:dyDescent="0.25">
      <c r="BH1229" s="369"/>
      <c r="BI1229" s="369"/>
      <c r="BJ1229" s="369"/>
      <c r="BK1229" s="369"/>
    </row>
    <row r="1230" spans="60:63" ht="20.100000000000001" customHeight="1" x14ac:dyDescent="0.25">
      <c r="BH1230" s="369"/>
      <c r="BI1230" s="369"/>
      <c r="BJ1230" s="369"/>
      <c r="BK1230" s="369"/>
    </row>
    <row r="1231" spans="60:63" ht="20.100000000000001" customHeight="1" x14ac:dyDescent="0.25">
      <c r="BH1231" s="369"/>
      <c r="BI1231" s="369"/>
      <c r="BJ1231" s="369"/>
      <c r="BK1231" s="369"/>
    </row>
    <row r="1232" spans="60:63" ht="20.100000000000001" customHeight="1" x14ac:dyDescent="0.25">
      <c r="BH1232" s="369"/>
      <c r="BI1232" s="369"/>
      <c r="BJ1232" s="369"/>
      <c r="BK1232" s="369"/>
    </row>
    <row r="1233" spans="60:63" ht="20.100000000000001" customHeight="1" x14ac:dyDescent="0.25">
      <c r="BH1233" s="369"/>
      <c r="BI1233" s="369"/>
      <c r="BJ1233" s="369"/>
      <c r="BK1233" s="369"/>
    </row>
    <row r="1234" spans="60:63" ht="20.100000000000001" customHeight="1" x14ac:dyDescent="0.25">
      <c r="BH1234" s="369"/>
      <c r="BI1234" s="369"/>
      <c r="BJ1234" s="369"/>
      <c r="BK1234" s="369"/>
    </row>
    <row r="1235" spans="60:63" ht="20.100000000000001" customHeight="1" x14ac:dyDescent="0.25">
      <c r="BH1235" s="369"/>
      <c r="BI1235" s="369"/>
      <c r="BJ1235" s="369"/>
      <c r="BK1235" s="369"/>
    </row>
    <row r="1236" spans="60:63" ht="20.100000000000001" customHeight="1" x14ac:dyDescent="0.25">
      <c r="BH1236" s="369"/>
      <c r="BI1236" s="369"/>
      <c r="BJ1236" s="369"/>
      <c r="BK1236" s="369"/>
    </row>
    <row r="1237" spans="60:63" ht="20.100000000000001" customHeight="1" x14ac:dyDescent="0.25">
      <c r="BH1237" s="369"/>
      <c r="BI1237" s="369"/>
      <c r="BJ1237" s="369"/>
      <c r="BK1237" s="369"/>
    </row>
    <row r="1238" spans="60:63" ht="20.100000000000001" customHeight="1" x14ac:dyDescent="0.25">
      <c r="BH1238" s="369"/>
      <c r="BI1238" s="369"/>
      <c r="BJ1238" s="369"/>
      <c r="BK1238" s="369"/>
    </row>
    <row r="1239" spans="60:63" ht="20.100000000000001" customHeight="1" x14ac:dyDescent="0.25">
      <c r="BH1239" s="369"/>
      <c r="BI1239" s="369"/>
      <c r="BJ1239" s="369"/>
      <c r="BK1239" s="369"/>
    </row>
    <row r="1240" spans="60:63" ht="20.100000000000001" customHeight="1" x14ac:dyDescent="0.25">
      <c r="BH1240" s="369"/>
      <c r="BI1240" s="369"/>
      <c r="BJ1240" s="369"/>
      <c r="BK1240" s="369"/>
    </row>
    <row r="1241" spans="60:63" ht="20.100000000000001" customHeight="1" x14ac:dyDescent="0.25">
      <c r="BH1241" s="369"/>
      <c r="BI1241" s="369"/>
      <c r="BJ1241" s="369"/>
      <c r="BK1241" s="369"/>
    </row>
    <row r="1242" spans="60:63" ht="20.100000000000001" customHeight="1" x14ac:dyDescent="0.25">
      <c r="BH1242" s="369"/>
      <c r="BI1242" s="369"/>
      <c r="BJ1242" s="369"/>
      <c r="BK1242" s="369"/>
    </row>
    <row r="1243" spans="60:63" ht="20.100000000000001" customHeight="1" x14ac:dyDescent="0.25">
      <c r="BH1243" s="369"/>
      <c r="BI1243" s="369"/>
      <c r="BJ1243" s="369"/>
      <c r="BK1243" s="369"/>
    </row>
    <row r="1244" spans="60:63" ht="20.100000000000001" customHeight="1" x14ac:dyDescent="0.25">
      <c r="BH1244" s="369"/>
      <c r="BI1244" s="369"/>
      <c r="BJ1244" s="369"/>
      <c r="BK1244" s="369"/>
    </row>
    <row r="1245" spans="60:63" ht="20.100000000000001" customHeight="1" x14ac:dyDescent="0.25">
      <c r="BH1245" s="369"/>
      <c r="BI1245" s="369"/>
      <c r="BJ1245" s="369"/>
      <c r="BK1245" s="369"/>
    </row>
    <row r="1246" spans="60:63" ht="20.100000000000001" customHeight="1" x14ac:dyDescent="0.25">
      <c r="BH1246" s="369"/>
      <c r="BI1246" s="369"/>
      <c r="BJ1246" s="369"/>
      <c r="BK1246" s="369"/>
    </row>
    <row r="1247" spans="60:63" ht="20.100000000000001" customHeight="1" x14ac:dyDescent="0.25">
      <c r="BH1247" s="369"/>
      <c r="BI1247" s="369"/>
      <c r="BJ1247" s="369"/>
      <c r="BK1247" s="369"/>
    </row>
    <row r="1248" spans="60:63" ht="20.100000000000001" customHeight="1" x14ac:dyDescent="0.25">
      <c r="BH1248" s="369"/>
      <c r="BI1248" s="369"/>
      <c r="BJ1248" s="369"/>
      <c r="BK1248" s="369"/>
    </row>
    <row r="1249" spans="60:63" ht="20.100000000000001" customHeight="1" x14ac:dyDescent="0.25">
      <c r="BH1249" s="369"/>
      <c r="BI1249" s="369"/>
      <c r="BJ1249" s="369"/>
      <c r="BK1249" s="369"/>
    </row>
    <row r="1250" spans="60:63" ht="20.100000000000001" customHeight="1" x14ac:dyDescent="0.25">
      <c r="BH1250" s="369"/>
      <c r="BI1250" s="369"/>
      <c r="BJ1250" s="369"/>
      <c r="BK1250" s="369"/>
    </row>
    <row r="1251" spans="60:63" ht="20.100000000000001" customHeight="1" x14ac:dyDescent="0.25">
      <c r="BH1251" s="369"/>
      <c r="BI1251" s="369"/>
      <c r="BJ1251" s="369"/>
      <c r="BK1251" s="369"/>
    </row>
    <row r="1252" spans="60:63" ht="20.100000000000001" customHeight="1" x14ac:dyDescent="0.25">
      <c r="BH1252" s="369"/>
      <c r="BI1252" s="369"/>
      <c r="BJ1252" s="369"/>
      <c r="BK1252" s="369"/>
    </row>
    <row r="1253" spans="60:63" ht="20.100000000000001" customHeight="1" x14ac:dyDescent="0.25">
      <c r="BH1253" s="369"/>
      <c r="BI1253" s="369"/>
      <c r="BJ1253" s="369"/>
      <c r="BK1253" s="369"/>
    </row>
    <row r="1254" spans="60:63" ht="20.100000000000001" customHeight="1" x14ac:dyDescent="0.25">
      <c r="BH1254" s="369"/>
      <c r="BI1254" s="369"/>
      <c r="BJ1254" s="369"/>
      <c r="BK1254" s="369"/>
    </row>
    <row r="1255" spans="60:63" ht="20.100000000000001" customHeight="1" x14ac:dyDescent="0.25">
      <c r="BH1255" s="369"/>
      <c r="BI1255" s="369"/>
      <c r="BJ1255" s="369"/>
      <c r="BK1255" s="369"/>
    </row>
    <row r="1256" spans="60:63" ht="20.100000000000001" customHeight="1" x14ac:dyDescent="0.25">
      <c r="BH1256" s="369"/>
      <c r="BI1256" s="369"/>
      <c r="BJ1256" s="369"/>
      <c r="BK1256" s="369"/>
    </row>
    <row r="1257" spans="60:63" ht="20.100000000000001" customHeight="1" x14ac:dyDescent="0.25">
      <c r="BH1257" s="369"/>
      <c r="BI1257" s="369"/>
      <c r="BJ1257" s="369"/>
      <c r="BK1257" s="369"/>
    </row>
    <row r="1258" spans="60:63" ht="20.100000000000001" customHeight="1" x14ac:dyDescent="0.25">
      <c r="BH1258" s="369"/>
      <c r="BI1258" s="369"/>
      <c r="BJ1258" s="369"/>
      <c r="BK1258" s="369"/>
    </row>
    <row r="1259" spans="60:63" ht="20.100000000000001" customHeight="1" x14ac:dyDescent="0.25">
      <c r="BH1259" s="369"/>
      <c r="BI1259" s="369"/>
      <c r="BJ1259" s="369"/>
      <c r="BK1259" s="369"/>
    </row>
    <row r="1260" spans="60:63" ht="20.100000000000001" customHeight="1" x14ac:dyDescent="0.25">
      <c r="BH1260" s="369"/>
      <c r="BI1260" s="369"/>
      <c r="BJ1260" s="369"/>
      <c r="BK1260" s="369"/>
    </row>
    <row r="1261" spans="60:63" ht="20.100000000000001" customHeight="1" x14ac:dyDescent="0.25">
      <c r="BH1261" s="369"/>
      <c r="BI1261" s="369"/>
      <c r="BJ1261" s="369"/>
      <c r="BK1261" s="369"/>
    </row>
    <row r="1262" spans="60:63" ht="20.100000000000001" customHeight="1" x14ac:dyDescent="0.25">
      <c r="BH1262" s="369"/>
      <c r="BI1262" s="369"/>
      <c r="BJ1262" s="369"/>
      <c r="BK1262" s="369"/>
    </row>
    <row r="1263" spans="60:63" ht="20.100000000000001" customHeight="1" x14ac:dyDescent="0.25">
      <c r="BH1263" s="369"/>
      <c r="BI1263" s="369"/>
      <c r="BJ1263" s="369"/>
      <c r="BK1263" s="369"/>
    </row>
    <row r="1264" spans="60:63" ht="20.100000000000001" customHeight="1" x14ac:dyDescent="0.25">
      <c r="BH1264" s="369"/>
      <c r="BI1264" s="369"/>
      <c r="BJ1264" s="369"/>
      <c r="BK1264" s="369"/>
    </row>
    <row r="1265" spans="60:63" ht="20.100000000000001" customHeight="1" x14ac:dyDescent="0.25">
      <c r="BH1265" s="369"/>
      <c r="BI1265" s="369"/>
      <c r="BJ1265" s="369"/>
      <c r="BK1265" s="369"/>
    </row>
    <row r="1266" spans="60:63" ht="20.100000000000001" customHeight="1" x14ac:dyDescent="0.25">
      <c r="BH1266" s="369"/>
      <c r="BI1266" s="369"/>
      <c r="BJ1266" s="369"/>
      <c r="BK1266" s="369"/>
    </row>
    <row r="1267" spans="60:63" ht="20.100000000000001" customHeight="1" x14ac:dyDescent="0.25">
      <c r="BH1267" s="369"/>
      <c r="BI1267" s="369"/>
      <c r="BJ1267" s="369"/>
      <c r="BK1267" s="369"/>
    </row>
    <row r="1268" spans="60:63" ht="20.100000000000001" customHeight="1" x14ac:dyDescent="0.25">
      <c r="BH1268" s="369"/>
      <c r="BI1268" s="369"/>
      <c r="BJ1268" s="369"/>
      <c r="BK1268" s="369"/>
    </row>
    <row r="1269" spans="60:63" ht="20.100000000000001" customHeight="1" x14ac:dyDescent="0.25">
      <c r="BH1269" s="369"/>
      <c r="BI1269" s="369"/>
      <c r="BJ1269" s="369"/>
      <c r="BK1269" s="369"/>
    </row>
    <row r="1270" spans="60:63" ht="20.100000000000001" customHeight="1" x14ac:dyDescent="0.25">
      <c r="BH1270" s="369"/>
      <c r="BI1270" s="369"/>
      <c r="BJ1270" s="369"/>
      <c r="BK1270" s="369"/>
    </row>
    <row r="1271" spans="60:63" ht="20.100000000000001" customHeight="1" x14ac:dyDescent="0.25">
      <c r="BH1271" s="369"/>
      <c r="BI1271" s="369"/>
      <c r="BJ1271" s="369"/>
      <c r="BK1271" s="369"/>
    </row>
    <row r="1272" spans="60:63" ht="20.100000000000001" customHeight="1" x14ac:dyDescent="0.25">
      <c r="BH1272" s="369"/>
      <c r="BI1272" s="369"/>
      <c r="BJ1272" s="369"/>
      <c r="BK1272" s="369"/>
    </row>
    <row r="1273" spans="60:63" ht="20.100000000000001" customHeight="1" x14ac:dyDescent="0.25">
      <c r="BH1273" s="369"/>
      <c r="BI1273" s="369"/>
      <c r="BJ1273" s="369"/>
      <c r="BK1273" s="369"/>
    </row>
    <row r="1274" spans="60:63" ht="20.100000000000001" customHeight="1" x14ac:dyDescent="0.25">
      <c r="BH1274" s="369"/>
      <c r="BI1274" s="369"/>
      <c r="BJ1274" s="369"/>
      <c r="BK1274" s="369"/>
    </row>
    <row r="1275" spans="60:63" ht="20.100000000000001" customHeight="1" x14ac:dyDescent="0.25">
      <c r="BH1275" s="369"/>
      <c r="BI1275" s="369"/>
      <c r="BJ1275" s="369"/>
      <c r="BK1275" s="369"/>
    </row>
    <row r="1276" spans="60:63" ht="20.100000000000001" customHeight="1" x14ac:dyDescent="0.25">
      <c r="BH1276" s="369"/>
      <c r="BI1276" s="369"/>
      <c r="BJ1276" s="369"/>
      <c r="BK1276" s="369"/>
    </row>
    <row r="1277" spans="60:63" ht="20.100000000000001" customHeight="1" x14ac:dyDescent="0.25">
      <c r="BH1277" s="369"/>
      <c r="BI1277" s="369"/>
      <c r="BJ1277" s="369"/>
      <c r="BK1277" s="369"/>
    </row>
    <row r="1278" spans="60:63" ht="20.100000000000001" customHeight="1" x14ac:dyDescent="0.25">
      <c r="BH1278" s="369"/>
      <c r="BI1278" s="369"/>
      <c r="BJ1278" s="369"/>
      <c r="BK1278" s="369"/>
    </row>
    <row r="1279" spans="60:63" ht="20.100000000000001" customHeight="1" x14ac:dyDescent="0.25">
      <c r="BH1279" s="369"/>
      <c r="BI1279" s="369"/>
      <c r="BJ1279" s="369"/>
      <c r="BK1279" s="369"/>
    </row>
    <row r="1280" spans="60:63" ht="20.100000000000001" customHeight="1" x14ac:dyDescent="0.25">
      <c r="BH1280" s="369"/>
      <c r="BI1280" s="369"/>
      <c r="BJ1280" s="369"/>
      <c r="BK1280" s="369"/>
    </row>
    <row r="1281" spans="60:63" ht="20.100000000000001" customHeight="1" x14ac:dyDescent="0.25">
      <c r="BH1281" s="369"/>
      <c r="BI1281" s="369"/>
      <c r="BJ1281" s="369"/>
      <c r="BK1281" s="369"/>
    </row>
    <row r="1282" spans="60:63" ht="20.100000000000001" customHeight="1" x14ac:dyDescent="0.25">
      <c r="BH1282" s="369"/>
      <c r="BI1282" s="369"/>
      <c r="BJ1282" s="369"/>
      <c r="BK1282" s="369"/>
    </row>
    <row r="1283" spans="60:63" ht="20.100000000000001" customHeight="1" x14ac:dyDescent="0.25">
      <c r="BH1283" s="369"/>
      <c r="BI1283" s="369"/>
      <c r="BJ1283" s="369"/>
      <c r="BK1283" s="369"/>
    </row>
    <row r="1284" spans="60:63" ht="20.100000000000001" customHeight="1" x14ac:dyDescent="0.25">
      <c r="BH1284" s="369"/>
      <c r="BI1284" s="369"/>
      <c r="BJ1284" s="369"/>
      <c r="BK1284" s="369"/>
    </row>
    <row r="1285" spans="60:63" ht="20.100000000000001" customHeight="1" x14ac:dyDescent="0.25">
      <c r="BH1285" s="369"/>
      <c r="BI1285" s="369"/>
      <c r="BJ1285" s="369"/>
      <c r="BK1285" s="369"/>
    </row>
    <row r="1286" spans="60:63" ht="20.100000000000001" customHeight="1" x14ac:dyDescent="0.25">
      <c r="BH1286" s="369"/>
      <c r="BI1286" s="369"/>
      <c r="BJ1286" s="369"/>
      <c r="BK1286" s="369"/>
    </row>
    <row r="1287" spans="60:63" ht="20.100000000000001" customHeight="1" x14ac:dyDescent="0.25">
      <c r="BH1287" s="369"/>
      <c r="BI1287" s="369"/>
      <c r="BJ1287" s="369"/>
      <c r="BK1287" s="369"/>
    </row>
    <row r="1288" spans="60:63" ht="20.100000000000001" customHeight="1" x14ac:dyDescent="0.25">
      <c r="BH1288" s="369"/>
      <c r="BI1288" s="369"/>
      <c r="BJ1288" s="369"/>
      <c r="BK1288" s="369"/>
    </row>
    <row r="1289" spans="60:63" ht="20.100000000000001" customHeight="1" x14ac:dyDescent="0.25">
      <c r="BH1289" s="369"/>
      <c r="BI1289" s="369"/>
      <c r="BJ1289" s="369"/>
      <c r="BK1289" s="369"/>
    </row>
    <row r="1290" spans="60:63" ht="20.100000000000001" customHeight="1" x14ac:dyDescent="0.25">
      <c r="BH1290" s="369"/>
      <c r="BI1290" s="369"/>
      <c r="BJ1290" s="369"/>
      <c r="BK1290" s="369"/>
    </row>
    <row r="1291" spans="60:63" ht="20.100000000000001" customHeight="1" x14ac:dyDescent="0.25">
      <c r="BH1291" s="369"/>
      <c r="BI1291" s="369"/>
      <c r="BJ1291" s="369"/>
      <c r="BK1291" s="369"/>
    </row>
    <row r="1292" spans="60:63" ht="20.100000000000001" customHeight="1" x14ac:dyDescent="0.25">
      <c r="BH1292" s="369"/>
      <c r="BI1292" s="369"/>
      <c r="BJ1292" s="369"/>
      <c r="BK1292" s="369"/>
    </row>
    <row r="1293" spans="60:63" ht="20.100000000000001" customHeight="1" x14ac:dyDescent="0.25">
      <c r="BH1293" s="369"/>
      <c r="BI1293" s="369"/>
      <c r="BJ1293" s="369"/>
      <c r="BK1293" s="369"/>
    </row>
    <row r="1294" spans="60:63" ht="20.100000000000001" customHeight="1" x14ac:dyDescent="0.25">
      <c r="BH1294" s="369"/>
      <c r="BI1294" s="369"/>
      <c r="BJ1294" s="369"/>
      <c r="BK1294" s="369"/>
    </row>
    <row r="1295" spans="60:63" ht="20.100000000000001" customHeight="1" x14ac:dyDescent="0.25">
      <c r="BH1295" s="369"/>
      <c r="BI1295" s="369"/>
      <c r="BJ1295" s="369"/>
      <c r="BK1295" s="369"/>
    </row>
    <row r="1296" spans="60:63" ht="20.100000000000001" customHeight="1" x14ac:dyDescent="0.25">
      <c r="BH1296" s="369"/>
      <c r="BI1296" s="369"/>
      <c r="BJ1296" s="369"/>
      <c r="BK1296" s="369"/>
    </row>
    <row r="1297" spans="60:63" ht="20.100000000000001" customHeight="1" x14ac:dyDescent="0.25">
      <c r="BH1297" s="369"/>
      <c r="BI1297" s="369"/>
      <c r="BJ1297" s="369"/>
      <c r="BK1297" s="369"/>
    </row>
  </sheetData>
  <sheetProtection algorithmName="SHA-512" hashValue="4eP+SjDntrCrzilbwSNKY/PElJ6C7oce2/MDVPsXOq8xtDvySkZbMKJy3g7TQR5VJwWKoSvpHmiF8JOgg8mQew==" saltValue="iT9tMhpmrZCpTTlWZKgsxg==" spinCount="100000" sheet="1" objects="1" scenarios="1" formatCells="0"/>
  <mergeCells count="401">
    <mergeCell ref="A353:D353"/>
    <mergeCell ref="E353:H353"/>
    <mergeCell ref="A354:D354"/>
    <mergeCell ref="E354:H354"/>
    <mergeCell ref="A356:E356"/>
    <mergeCell ref="F356:L356"/>
    <mergeCell ref="A357:E357"/>
    <mergeCell ref="F357:L357"/>
    <mergeCell ref="A358:E358"/>
    <mergeCell ref="F358:L358"/>
    <mergeCell ref="A350:R350"/>
    <mergeCell ref="A346:K346"/>
    <mergeCell ref="L346:R346"/>
    <mergeCell ref="A347:K347"/>
    <mergeCell ref="L347:R347"/>
    <mergeCell ref="A348:K348"/>
    <mergeCell ref="L348:R348"/>
    <mergeCell ref="A352:D352"/>
    <mergeCell ref="E352:H352"/>
    <mergeCell ref="A333:N333"/>
    <mergeCell ref="O333:R333"/>
    <mergeCell ref="A334:N334"/>
    <mergeCell ref="O334:R334"/>
    <mergeCell ref="A324:R325"/>
    <mergeCell ref="A326:R326"/>
    <mergeCell ref="A327:R327"/>
    <mergeCell ref="A330:R330"/>
    <mergeCell ref="A332:N332"/>
    <mergeCell ref="O332:R332"/>
    <mergeCell ref="A321:D321"/>
    <mergeCell ref="E321:H321"/>
    <mergeCell ref="I321:L321"/>
    <mergeCell ref="M321:P321"/>
    <mergeCell ref="A322:D322"/>
    <mergeCell ref="E322:H322"/>
    <mergeCell ref="I322:L322"/>
    <mergeCell ref="M322:P322"/>
    <mergeCell ref="A314:D314"/>
    <mergeCell ref="E314:H314"/>
    <mergeCell ref="A315:D315"/>
    <mergeCell ref="E315:H315"/>
    <mergeCell ref="A318:R318"/>
    <mergeCell ref="A320:D320"/>
    <mergeCell ref="E320:H320"/>
    <mergeCell ref="I320:L320"/>
    <mergeCell ref="M320:P320"/>
    <mergeCell ref="A310:D310"/>
    <mergeCell ref="E310:H310"/>
    <mergeCell ref="A311:D311"/>
    <mergeCell ref="E311:H311"/>
    <mergeCell ref="A313:D313"/>
    <mergeCell ref="E313:H313"/>
    <mergeCell ref="A301:D301"/>
    <mergeCell ref="E301:H301"/>
    <mergeCell ref="A302:D302"/>
    <mergeCell ref="E302:H302"/>
    <mergeCell ref="A304:R305"/>
    <mergeCell ref="A308:R308"/>
    <mergeCell ref="A296:R296"/>
    <mergeCell ref="A298:D298"/>
    <mergeCell ref="E298:H298"/>
    <mergeCell ref="A299:D299"/>
    <mergeCell ref="E299:H299"/>
    <mergeCell ref="A300:D300"/>
    <mergeCell ref="E300:H300"/>
    <mergeCell ref="A291:F291"/>
    <mergeCell ref="G291:L291"/>
    <mergeCell ref="A292:F292"/>
    <mergeCell ref="G292:L292"/>
    <mergeCell ref="A293:F293"/>
    <mergeCell ref="G293:L293"/>
    <mergeCell ref="A288:D288"/>
    <mergeCell ref="E288:G288"/>
    <mergeCell ref="H288:J288"/>
    <mergeCell ref="K288:M288"/>
    <mergeCell ref="A290:F290"/>
    <mergeCell ref="G290:L290"/>
    <mergeCell ref="A286:D286"/>
    <mergeCell ref="E286:G286"/>
    <mergeCell ref="H286:J286"/>
    <mergeCell ref="K286:M286"/>
    <mergeCell ref="A287:D287"/>
    <mergeCell ref="E287:G287"/>
    <mergeCell ref="H287:J287"/>
    <mergeCell ref="K287:M287"/>
    <mergeCell ref="I268:L268"/>
    <mergeCell ref="M268:O268"/>
    <mergeCell ref="A285:D285"/>
    <mergeCell ref="E285:G285"/>
    <mergeCell ref="H285:J285"/>
    <mergeCell ref="K285:M285"/>
    <mergeCell ref="I264:J264"/>
    <mergeCell ref="K264:L264"/>
    <mergeCell ref="M264:O264"/>
    <mergeCell ref="I265:L265"/>
    <mergeCell ref="M265:O265"/>
    <mergeCell ref="I267:L267"/>
    <mergeCell ref="M267:O267"/>
    <mergeCell ref="I260:L260"/>
    <mergeCell ref="M260:O260"/>
    <mergeCell ref="I261:L261"/>
    <mergeCell ref="M261:O261"/>
    <mergeCell ref="I262:L262"/>
    <mergeCell ref="M262:O262"/>
    <mergeCell ref="I256:L256"/>
    <mergeCell ref="M256:O256"/>
    <mergeCell ref="I257:L257"/>
    <mergeCell ref="M257:O257"/>
    <mergeCell ref="I259:L259"/>
    <mergeCell ref="M259:O259"/>
    <mergeCell ref="B253:F253"/>
    <mergeCell ref="I253:M253"/>
    <mergeCell ref="N253:O253"/>
    <mergeCell ref="B254:F254"/>
    <mergeCell ref="I254:M254"/>
    <mergeCell ref="N254:O254"/>
    <mergeCell ref="A249:R249"/>
    <mergeCell ref="B251:F251"/>
    <mergeCell ref="I251:M251"/>
    <mergeCell ref="N251:O251"/>
    <mergeCell ref="B252:F252"/>
    <mergeCell ref="I252:M252"/>
    <mergeCell ref="N252:O252"/>
    <mergeCell ref="I227:L227"/>
    <mergeCell ref="M227:O227"/>
    <mergeCell ref="I229:L229"/>
    <mergeCell ref="M229:O229"/>
    <mergeCell ref="I230:L230"/>
    <mergeCell ref="M230:O230"/>
    <mergeCell ref="I223:L223"/>
    <mergeCell ref="M223:O223"/>
    <mergeCell ref="I224:L224"/>
    <mergeCell ref="M224:O224"/>
    <mergeCell ref="I226:J226"/>
    <mergeCell ref="K226:L226"/>
    <mergeCell ref="M226:O226"/>
    <mergeCell ref="I219:L219"/>
    <mergeCell ref="M219:O219"/>
    <mergeCell ref="I221:L221"/>
    <mergeCell ref="M221:O221"/>
    <mergeCell ref="I222:L222"/>
    <mergeCell ref="M222:O222"/>
    <mergeCell ref="B216:F216"/>
    <mergeCell ref="I216:M216"/>
    <mergeCell ref="N216:O216"/>
    <mergeCell ref="B217:F217"/>
    <mergeCell ref="B218:F218"/>
    <mergeCell ref="I218:L218"/>
    <mergeCell ref="M218:O218"/>
    <mergeCell ref="I194:L194"/>
    <mergeCell ref="M194:O194"/>
    <mergeCell ref="A213:R213"/>
    <mergeCell ref="B215:F215"/>
    <mergeCell ref="I215:M215"/>
    <mergeCell ref="N215:O215"/>
    <mergeCell ref="I190:J190"/>
    <mergeCell ref="K190:L190"/>
    <mergeCell ref="M190:O190"/>
    <mergeCell ref="I191:L191"/>
    <mergeCell ref="M191:O191"/>
    <mergeCell ref="I193:L193"/>
    <mergeCell ref="M193:O193"/>
    <mergeCell ref="I186:L186"/>
    <mergeCell ref="M186:O186"/>
    <mergeCell ref="I187:L187"/>
    <mergeCell ref="M187:O187"/>
    <mergeCell ref="I188:L188"/>
    <mergeCell ref="M188:O188"/>
    <mergeCell ref="B183:F183"/>
    <mergeCell ref="B184:F184"/>
    <mergeCell ref="I184:L184"/>
    <mergeCell ref="M184:O184"/>
    <mergeCell ref="I185:L185"/>
    <mergeCell ref="M185:O185"/>
    <mergeCell ref="B181:F181"/>
    <mergeCell ref="I181:M181"/>
    <mergeCell ref="N181:O181"/>
    <mergeCell ref="B182:F182"/>
    <mergeCell ref="I182:L182"/>
    <mergeCell ref="M182:O182"/>
    <mergeCell ref="L158:O158"/>
    <mergeCell ref="P158:R158"/>
    <mergeCell ref="L159:O159"/>
    <mergeCell ref="P159:R159"/>
    <mergeCell ref="A177:R177"/>
    <mergeCell ref="A179:R179"/>
    <mergeCell ref="B155:D155"/>
    <mergeCell ref="E155:G155"/>
    <mergeCell ref="H155:J155"/>
    <mergeCell ref="K155:M155"/>
    <mergeCell ref="N155:R155"/>
    <mergeCell ref="L157:O157"/>
    <mergeCell ref="P157:R157"/>
    <mergeCell ref="B153:D153"/>
    <mergeCell ref="E153:G153"/>
    <mergeCell ref="H153:J153"/>
    <mergeCell ref="K153:M153"/>
    <mergeCell ref="N153:R153"/>
    <mergeCell ref="B154:D154"/>
    <mergeCell ref="E154:G154"/>
    <mergeCell ref="H154:J154"/>
    <mergeCell ref="K154:M154"/>
    <mergeCell ref="N154:R154"/>
    <mergeCell ref="B134:D134"/>
    <mergeCell ref="P134:R134"/>
    <mergeCell ref="B152:D152"/>
    <mergeCell ref="E152:G152"/>
    <mergeCell ref="H152:J152"/>
    <mergeCell ref="K152:M152"/>
    <mergeCell ref="N152:R152"/>
    <mergeCell ref="A127:R128"/>
    <mergeCell ref="B131:D131"/>
    <mergeCell ref="P131:R131"/>
    <mergeCell ref="B132:D132"/>
    <mergeCell ref="P132:R132"/>
    <mergeCell ref="B133:D133"/>
    <mergeCell ref="P133:R133"/>
    <mergeCell ref="A121:O121"/>
    <mergeCell ref="P121:R121"/>
    <mergeCell ref="A123:H125"/>
    <mergeCell ref="I123:O123"/>
    <mergeCell ref="P123:R124"/>
    <mergeCell ref="P125:R125"/>
    <mergeCell ref="A118:H118"/>
    <mergeCell ref="J118:L118"/>
    <mergeCell ref="M118:O118"/>
    <mergeCell ref="P118:R118"/>
    <mergeCell ref="A120:I120"/>
    <mergeCell ref="J120:L120"/>
    <mergeCell ref="M120:O120"/>
    <mergeCell ref="A116:H116"/>
    <mergeCell ref="J116:L116"/>
    <mergeCell ref="M116:O116"/>
    <mergeCell ref="P116:R116"/>
    <mergeCell ref="A117:H117"/>
    <mergeCell ref="J117:L117"/>
    <mergeCell ref="M117:O117"/>
    <mergeCell ref="P117:R117"/>
    <mergeCell ref="A114:H114"/>
    <mergeCell ref="J114:L114"/>
    <mergeCell ref="M114:O114"/>
    <mergeCell ref="P114:R114"/>
    <mergeCell ref="A115:H115"/>
    <mergeCell ref="J115:L115"/>
    <mergeCell ref="M115:O115"/>
    <mergeCell ref="P115:R115"/>
    <mergeCell ref="A112:H112"/>
    <mergeCell ref="J112:L112"/>
    <mergeCell ref="M112:O112"/>
    <mergeCell ref="P112:R112"/>
    <mergeCell ref="A113:H113"/>
    <mergeCell ref="J113:L113"/>
    <mergeCell ref="M113:O113"/>
    <mergeCell ref="P113:R113"/>
    <mergeCell ref="A46:R46"/>
    <mergeCell ref="A67:R67"/>
    <mergeCell ref="A88:R88"/>
    <mergeCell ref="A109:R109"/>
    <mergeCell ref="A111:H111"/>
    <mergeCell ref="J111:L111"/>
    <mergeCell ref="M111:O111"/>
    <mergeCell ref="P111:R111"/>
    <mergeCell ref="L41:O41"/>
    <mergeCell ref="P41:R41"/>
    <mergeCell ref="L42:O42"/>
    <mergeCell ref="P42:R42"/>
    <mergeCell ref="L43:O43"/>
    <mergeCell ref="P43:R43"/>
    <mergeCell ref="B38:D38"/>
    <mergeCell ref="J38:K38"/>
    <mergeCell ref="L38:M38"/>
    <mergeCell ref="N38:O38"/>
    <mergeCell ref="P38:R38"/>
    <mergeCell ref="B39:D39"/>
    <mergeCell ref="J39:K39"/>
    <mergeCell ref="L39:M39"/>
    <mergeCell ref="N39:O39"/>
    <mergeCell ref="P39:R39"/>
    <mergeCell ref="B36:D36"/>
    <mergeCell ref="J36:K36"/>
    <mergeCell ref="L36:M36"/>
    <mergeCell ref="N36:O36"/>
    <mergeCell ref="P36:R36"/>
    <mergeCell ref="B37:D37"/>
    <mergeCell ref="J37:K37"/>
    <mergeCell ref="L37:M37"/>
    <mergeCell ref="N37:O37"/>
    <mergeCell ref="P37:R37"/>
    <mergeCell ref="A29:G29"/>
    <mergeCell ref="H29:I29"/>
    <mergeCell ref="J29:N29"/>
    <mergeCell ref="O29:R29"/>
    <mergeCell ref="A32:D34"/>
    <mergeCell ref="E32:I32"/>
    <mergeCell ref="J32:K33"/>
    <mergeCell ref="J34:K34"/>
    <mergeCell ref="A27:G27"/>
    <mergeCell ref="H27:I27"/>
    <mergeCell ref="J27:N27"/>
    <mergeCell ref="O27:R27"/>
    <mergeCell ref="A28:G28"/>
    <mergeCell ref="H28:I28"/>
    <mergeCell ref="J28:N28"/>
    <mergeCell ref="O28:R28"/>
    <mergeCell ref="A25:G25"/>
    <mergeCell ref="H25:I25"/>
    <mergeCell ref="J25:N25"/>
    <mergeCell ref="O25:R25"/>
    <mergeCell ref="A26:G26"/>
    <mergeCell ref="H26:I26"/>
    <mergeCell ref="J26:N26"/>
    <mergeCell ref="O26:R26"/>
    <mergeCell ref="A20:R20"/>
    <mergeCell ref="A22:R22"/>
    <mergeCell ref="A24:G24"/>
    <mergeCell ref="H24:I24"/>
    <mergeCell ref="J24:N24"/>
    <mergeCell ref="O24:R24"/>
    <mergeCell ref="L15:O15"/>
    <mergeCell ref="P15:R15"/>
    <mergeCell ref="L16:O16"/>
    <mergeCell ref="P16:R16"/>
    <mergeCell ref="L17:O17"/>
    <mergeCell ref="P17:R17"/>
    <mergeCell ref="B13:D13"/>
    <mergeCell ref="E13:G13"/>
    <mergeCell ref="H13:J13"/>
    <mergeCell ref="K13:M13"/>
    <mergeCell ref="N13:O13"/>
    <mergeCell ref="P13:R13"/>
    <mergeCell ref="B12:D12"/>
    <mergeCell ref="E12:G12"/>
    <mergeCell ref="H12:J12"/>
    <mergeCell ref="K12:M12"/>
    <mergeCell ref="N12:O12"/>
    <mergeCell ref="P12:R12"/>
    <mergeCell ref="T10:U10"/>
    <mergeCell ref="B11:D11"/>
    <mergeCell ref="E11:G11"/>
    <mergeCell ref="H11:J11"/>
    <mergeCell ref="K11:M11"/>
    <mergeCell ref="N11:O11"/>
    <mergeCell ref="P11:R11"/>
    <mergeCell ref="A5:R5"/>
    <mergeCell ref="A6:R6"/>
    <mergeCell ref="A8:R8"/>
    <mergeCell ref="B10:D10"/>
    <mergeCell ref="E10:G10"/>
    <mergeCell ref="H10:J10"/>
    <mergeCell ref="K10:M10"/>
    <mergeCell ref="N10:O10"/>
    <mergeCell ref="P10:R10"/>
    <mergeCell ref="A337:R337"/>
    <mergeCell ref="A339:R341"/>
    <mergeCell ref="A343:C343"/>
    <mergeCell ref="D343:I343"/>
    <mergeCell ref="J343:M343"/>
    <mergeCell ref="O343:R343"/>
    <mergeCell ref="A344:C344"/>
    <mergeCell ref="D344:I344"/>
    <mergeCell ref="J344:M344"/>
    <mergeCell ref="O344:R344"/>
    <mergeCell ref="I360:L360"/>
    <mergeCell ref="A361:H361"/>
    <mergeCell ref="I361:L361"/>
    <mergeCell ref="A362:H362"/>
    <mergeCell ref="I362:L362"/>
    <mergeCell ref="A364:K364"/>
    <mergeCell ref="L364:R364"/>
    <mergeCell ref="A365:K365"/>
    <mergeCell ref="L365:R365"/>
    <mergeCell ref="A360:H360"/>
    <mergeCell ref="A367:K367"/>
    <mergeCell ref="L367:R367"/>
    <mergeCell ref="A369:R369"/>
    <mergeCell ref="A370:C370"/>
    <mergeCell ref="K370:R370"/>
    <mergeCell ref="A371:C371"/>
    <mergeCell ref="A373:K373"/>
    <mergeCell ref="L373:R373"/>
    <mergeCell ref="A374:K374"/>
    <mergeCell ref="L374:R374"/>
    <mergeCell ref="A376:K376"/>
    <mergeCell ref="L376:R376"/>
    <mergeCell ref="A377:K377"/>
    <mergeCell ref="L377:R377"/>
    <mergeCell ref="A379:N379"/>
    <mergeCell ref="O379:R379"/>
    <mergeCell ref="A381:J381"/>
    <mergeCell ref="T391:U391"/>
    <mergeCell ref="A392:R392"/>
    <mergeCell ref="A403:R403"/>
    <mergeCell ref="K394:N394"/>
    <mergeCell ref="O394:R394"/>
    <mergeCell ref="K395:N395"/>
    <mergeCell ref="O395:R395"/>
    <mergeCell ref="K396:N396"/>
    <mergeCell ref="O396:R396"/>
    <mergeCell ref="K398:N398"/>
    <mergeCell ref="O398:R398"/>
    <mergeCell ref="A402:R402"/>
  </mergeCells>
  <conditionalFormatting sqref="M191:O191">
    <cfRule type="cellIs" dxfId="133" priority="10" operator="equal">
      <formula>"Encerrar"</formula>
    </cfRule>
    <cfRule type="cellIs" dxfId="132" priority="11" operator="equal">
      <formula>"Continuar"</formula>
    </cfRule>
  </conditionalFormatting>
  <conditionalFormatting sqref="M227:O227">
    <cfRule type="cellIs" dxfId="131" priority="8" operator="equal">
      <formula>"Encerrar"</formula>
    </cfRule>
    <cfRule type="cellIs" dxfId="130" priority="9" operator="equal">
      <formula>"Continuar"</formula>
    </cfRule>
  </conditionalFormatting>
  <conditionalFormatting sqref="M265:O265">
    <cfRule type="cellIs" dxfId="129" priority="6" operator="equal">
      <formula>"Encerrar"</formula>
    </cfRule>
    <cfRule type="cellIs" dxfId="128" priority="7" operator="equal">
      <formula>"Continuar"</formula>
    </cfRule>
  </conditionalFormatting>
  <conditionalFormatting sqref="O396:P396">
    <cfRule type="cellIs" dxfId="127" priority="2" operator="greaterThan">
      <formula>0.01</formula>
    </cfRule>
  </conditionalFormatting>
  <conditionalFormatting sqref="O313:R316 E315:H315">
    <cfRule type="cellIs" dxfId="126" priority="12" operator="greaterThan">
      <formula>0.5</formula>
    </cfRule>
  </conditionalFormatting>
  <conditionalFormatting sqref="S387">
    <cfRule type="containsText" dxfId="125" priority="3" operator="containsText" text="Reduzir o número de casas decimais">
      <formula>NOT(ISERROR(SEARCH("Reduzir o número de casas decimais",S387)))</formula>
    </cfRule>
  </conditionalFormatting>
  <conditionalFormatting sqref="T391">
    <cfRule type="containsText" dxfId="124" priority="1" operator="containsText" text="Reduzir o número de casas decimais">
      <formula>NOT(ISERROR(SEARCH("Reduzir o número de casas decimais",T391)))</formula>
    </cfRule>
  </conditionalFormatting>
  <dataValidations disablePrompts="1" count="7">
    <dataValidation type="list" allowBlank="1" showInputMessage="1" showErrorMessage="1" sqref="K11:K13" xr:uid="{4563398D-FACA-407E-B993-AFE093B4532C}">
      <formula1>$T$12:$T$13</formula1>
    </dataValidation>
    <dataValidation type="list" allowBlank="1" showInputMessage="1" showErrorMessage="1" sqref="M356:R356" xr:uid="{063A8F4E-85E6-452B-881E-C493841357B0}">
      <formula1>$AA$384:$AA$392</formula1>
    </dataValidation>
    <dataValidation type="list" allowBlank="1" showInputMessage="1" showErrorMessage="1" sqref="F356:L356" xr:uid="{46111FE2-C032-4AF0-A9DF-BD557C1E1F68}">
      <formula1>$T$365:$T$373</formula1>
    </dataValidation>
    <dataValidation type="list" allowBlank="1" showInputMessage="1" showErrorMessage="1" sqref="D343:I343" xr:uid="{8EB91C4B-A8F2-4226-8E02-84460005C048}">
      <formula1>$T$352:$T$356</formula1>
    </dataValidation>
    <dataValidation type="list" allowBlank="1" showInputMessage="1" showErrorMessage="1" sqref="O343:R343" xr:uid="{B2844206-F3FA-4D4C-8936-F0BCA4B9C8FB}">
      <formula1>$V$352:$V$355</formula1>
    </dataValidation>
    <dataValidation type="list" allowBlank="1" showInputMessage="1" showErrorMessage="1" sqref="D344:I344" xr:uid="{F500A47F-EEE3-4CF0-8EE9-CF394434880F}">
      <formula1>$U$352:$U$360</formula1>
    </dataValidation>
    <dataValidation type="list" allowBlank="1" showInputMessage="1" showErrorMessage="1" sqref="K370:R370" xr:uid="{A773D3FD-BA93-4BBF-8836-33D776F1A7F9}">
      <formula1>$X$379:$AD$379</formula1>
    </dataValidation>
  </dataValidations>
  <hyperlinks>
    <hyperlink ref="T1" location="MENU!B9" display="MENU" xr:uid="{F2767F7A-2046-428B-B685-563B516FE58D}"/>
  </hyperlinks>
  <printOptions horizontalCentered="1"/>
  <pageMargins left="0.25" right="0.25" top="0.75" bottom="0.75" header="0.3" footer="0.3"/>
  <pageSetup paperSize="9" scale="61"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AB0AE-1880-487B-B068-A35AC9F0C73B}">
  <sheetPr codeName="Planilha5">
    <pageSetUpPr fitToPage="1"/>
  </sheetPr>
  <dimension ref="A1:AO474"/>
  <sheetViews>
    <sheetView showGridLines="0" zoomScaleNormal="100" workbookViewId="0"/>
  </sheetViews>
  <sheetFormatPr defaultColWidth="4.75" defaultRowHeight="20.100000000000001" customHeight="1" x14ac:dyDescent="0.25"/>
  <cols>
    <col min="1" max="18" width="8.625" style="358" customWidth="1"/>
    <col min="19" max="19" width="15.625" style="356" customWidth="1"/>
    <col min="20" max="22" width="25.625" style="356" customWidth="1"/>
    <col min="23" max="35" width="20.625" style="357" customWidth="1"/>
    <col min="36" max="128" width="4.75" style="357" customWidth="1"/>
    <col min="129" max="16384" width="4.75" style="357"/>
  </cols>
  <sheetData>
    <row r="1" spans="1:21" s="356" customFormat="1" ht="140.1" customHeight="1" x14ac:dyDescent="0.25">
      <c r="A1" s="354"/>
      <c r="B1" s="354"/>
      <c r="C1" s="354"/>
      <c r="D1" s="354"/>
      <c r="E1" s="354"/>
      <c r="F1" s="354"/>
      <c r="G1" s="354"/>
      <c r="H1" s="354"/>
      <c r="I1" s="354"/>
      <c r="J1" s="354"/>
      <c r="K1" s="354"/>
      <c r="L1" s="354"/>
      <c r="M1" s="354"/>
      <c r="N1" s="354"/>
      <c r="O1" s="354"/>
      <c r="P1" s="355"/>
      <c r="Q1" s="355"/>
      <c r="R1" s="355"/>
      <c r="T1" s="348" t="s">
        <v>686</v>
      </c>
    </row>
    <row r="2" spans="1:21" s="356" customFormat="1" ht="5.0999999999999996" customHeight="1" x14ac:dyDescent="0.25">
      <c r="A2" s="358"/>
      <c r="B2" s="358"/>
      <c r="C2" s="358"/>
      <c r="D2" s="358"/>
      <c r="E2" s="358"/>
      <c r="F2" s="358"/>
      <c r="G2" s="358"/>
      <c r="H2" s="358"/>
      <c r="I2" s="358"/>
      <c r="J2" s="358"/>
      <c r="K2" s="358"/>
      <c r="L2" s="358"/>
      <c r="M2" s="358"/>
      <c r="N2" s="358"/>
      <c r="O2" s="358"/>
      <c r="P2" s="358"/>
      <c r="Q2" s="358"/>
      <c r="R2" s="358"/>
    </row>
    <row r="3" spans="1:21" s="356" customFormat="1" ht="5.0999999999999996" customHeight="1" x14ac:dyDescent="0.25">
      <c r="A3" s="354"/>
      <c r="B3" s="354"/>
      <c r="C3" s="354"/>
      <c r="D3" s="354"/>
      <c r="E3" s="354"/>
      <c r="F3" s="354"/>
      <c r="G3" s="354"/>
      <c r="H3" s="354"/>
      <c r="I3" s="354"/>
      <c r="J3" s="354"/>
      <c r="K3" s="354"/>
      <c r="L3" s="354"/>
      <c r="M3" s="354"/>
      <c r="N3" s="354"/>
      <c r="O3" s="354"/>
      <c r="P3" s="354"/>
      <c r="Q3" s="354"/>
      <c r="R3" s="354"/>
    </row>
    <row r="5" spans="1:21" s="356" customFormat="1" ht="20.100000000000001" customHeight="1" x14ac:dyDescent="0.25">
      <c r="A5" s="183" t="s">
        <v>79</v>
      </c>
      <c r="B5" s="183"/>
      <c r="C5" s="183"/>
      <c r="D5" s="183"/>
      <c r="E5" s="183"/>
      <c r="F5" s="183"/>
      <c r="G5" s="183"/>
      <c r="H5" s="183"/>
      <c r="I5" s="183"/>
      <c r="J5" s="183"/>
      <c r="K5" s="183"/>
      <c r="L5" s="183"/>
      <c r="M5" s="183"/>
      <c r="N5" s="183"/>
      <c r="O5" s="183"/>
      <c r="P5" s="183"/>
      <c r="Q5" s="183"/>
      <c r="R5" s="183"/>
    </row>
    <row r="6" spans="1:21" s="356" customFormat="1" ht="20.100000000000001" customHeight="1" x14ac:dyDescent="0.25">
      <c r="A6" s="186" t="s">
        <v>212</v>
      </c>
      <c r="B6" s="186"/>
      <c r="C6" s="186"/>
      <c r="D6" s="186"/>
      <c r="E6" s="186"/>
      <c r="F6" s="186"/>
      <c r="G6" s="186"/>
      <c r="H6" s="186"/>
      <c r="I6" s="186"/>
      <c r="J6" s="186"/>
      <c r="K6" s="186"/>
      <c r="L6" s="186"/>
      <c r="M6" s="186"/>
      <c r="N6" s="186"/>
      <c r="O6" s="186"/>
      <c r="P6" s="186"/>
      <c r="Q6" s="186"/>
      <c r="R6" s="186"/>
    </row>
    <row r="7" spans="1:21" ht="20.100000000000001" customHeight="1" x14ac:dyDescent="0.25">
      <c r="A7" s="8"/>
      <c r="B7" s="8"/>
      <c r="C7" s="8"/>
      <c r="D7" s="8"/>
      <c r="E7" s="8"/>
      <c r="F7" s="8"/>
      <c r="G7" s="8"/>
      <c r="H7" s="8"/>
      <c r="I7" s="8"/>
      <c r="J7" s="8"/>
      <c r="K7" s="8"/>
      <c r="L7" s="8"/>
      <c r="M7" s="8"/>
      <c r="N7" s="8"/>
      <c r="O7" s="8"/>
      <c r="P7" s="8"/>
      <c r="Q7" s="8"/>
      <c r="R7" s="8"/>
    </row>
    <row r="8" spans="1:21" s="356" customFormat="1" ht="20.100000000000001" customHeight="1" x14ac:dyDescent="0.25">
      <c r="A8" s="169" t="s">
        <v>8</v>
      </c>
      <c r="B8" s="169"/>
      <c r="C8" s="169"/>
      <c r="D8" s="169"/>
      <c r="E8" s="169"/>
      <c r="F8" s="169"/>
      <c r="G8" s="169"/>
      <c r="H8" s="169"/>
      <c r="I8" s="169"/>
      <c r="J8" s="169"/>
      <c r="K8" s="169"/>
      <c r="L8" s="169"/>
      <c r="M8" s="169"/>
      <c r="N8" s="169"/>
      <c r="O8" s="169"/>
      <c r="P8" s="169"/>
      <c r="Q8" s="169"/>
      <c r="R8" s="169"/>
    </row>
    <row r="9" spans="1:21" ht="20.100000000000001" customHeight="1" x14ac:dyDescent="0.25">
      <c r="A9" s="8"/>
      <c r="B9" s="8"/>
      <c r="C9" s="8"/>
      <c r="D9" s="8"/>
      <c r="E9" s="8"/>
      <c r="F9" s="8"/>
      <c r="G9" s="8"/>
      <c r="H9" s="8"/>
      <c r="I9" s="8"/>
      <c r="J9" s="8"/>
      <c r="K9" s="8"/>
      <c r="L9" s="8"/>
      <c r="M9" s="8"/>
      <c r="N9" s="8"/>
      <c r="O9" s="8"/>
      <c r="P9" s="8"/>
      <c r="Q9" s="8"/>
      <c r="R9" s="8"/>
    </row>
    <row r="10" spans="1:21" s="356" customFormat="1" ht="39.950000000000003" customHeight="1" x14ac:dyDescent="0.25">
      <c r="A10" s="134" t="s">
        <v>5</v>
      </c>
      <c r="B10" s="163" t="s">
        <v>178</v>
      </c>
      <c r="C10" s="163"/>
      <c r="D10" s="163"/>
      <c r="E10" s="163" t="s">
        <v>6</v>
      </c>
      <c r="F10" s="163"/>
      <c r="G10" s="163"/>
      <c r="H10" s="163" t="s">
        <v>7</v>
      </c>
      <c r="I10" s="163"/>
      <c r="J10" s="163"/>
      <c r="K10" s="163" t="s">
        <v>237</v>
      </c>
      <c r="L10" s="163"/>
      <c r="M10" s="163"/>
      <c r="N10" s="163" t="s">
        <v>238</v>
      </c>
      <c r="O10" s="163"/>
      <c r="P10" s="163" t="s">
        <v>239</v>
      </c>
      <c r="Q10" s="163"/>
      <c r="R10" s="163"/>
      <c r="T10" s="360" t="s">
        <v>2</v>
      </c>
      <c r="U10" s="360"/>
    </row>
    <row r="11" spans="1:21" s="356" customFormat="1" ht="20.100000000000001" customHeight="1" x14ac:dyDescent="0.25">
      <c r="A11" s="43">
        <v>1</v>
      </c>
      <c r="B11" s="154">
        <f>'AMOSTRA DOS TERRENOS'!H9</f>
        <v>180000</v>
      </c>
      <c r="C11" s="154"/>
      <c r="D11" s="154"/>
      <c r="E11" s="154">
        <f>'AMOSTRA DOS TERRENOS'!I9</f>
        <v>300</v>
      </c>
      <c r="F11" s="154"/>
      <c r="G11" s="154"/>
      <c r="H11" s="185">
        <f>B11/E11</f>
        <v>600</v>
      </c>
      <c r="I11" s="185"/>
      <c r="J11" s="185"/>
      <c r="K11" s="147" t="s">
        <v>190</v>
      </c>
      <c r="L11" s="147"/>
      <c r="M11" s="147"/>
      <c r="N11" s="189">
        <f>VLOOKUP(K11,$T$12:$U$13,2,0)</f>
        <v>0.9</v>
      </c>
      <c r="O11" s="189"/>
      <c r="P11" s="146">
        <f>H11*N11</f>
        <v>540</v>
      </c>
      <c r="Q11" s="146"/>
      <c r="R11" s="146"/>
      <c r="T11" s="362" t="s">
        <v>191</v>
      </c>
      <c r="U11" s="362" t="s">
        <v>3</v>
      </c>
    </row>
    <row r="12" spans="1:21" s="356" customFormat="1" ht="20.100000000000001" customHeight="1" x14ac:dyDescent="0.25">
      <c r="A12" s="44">
        <v>2</v>
      </c>
      <c r="B12" s="154">
        <f>'AMOSTRA DOS TERRENOS'!H10</f>
        <v>200000</v>
      </c>
      <c r="C12" s="154"/>
      <c r="D12" s="154"/>
      <c r="E12" s="154">
        <f>'AMOSTRA DOS TERRENOS'!I10</f>
        <v>320</v>
      </c>
      <c r="F12" s="154"/>
      <c r="G12" s="154"/>
      <c r="H12" s="150">
        <f>B12/E12</f>
        <v>625</v>
      </c>
      <c r="I12" s="150"/>
      <c r="J12" s="150"/>
      <c r="K12" s="149" t="s">
        <v>190</v>
      </c>
      <c r="L12" s="149"/>
      <c r="M12" s="149"/>
      <c r="N12" s="188">
        <f>VLOOKUP(K12,$T$12:$U$13,2,0)</f>
        <v>0.9</v>
      </c>
      <c r="O12" s="188"/>
      <c r="P12" s="150">
        <f>H12*N12</f>
        <v>562.5</v>
      </c>
      <c r="Q12" s="150"/>
      <c r="R12" s="150"/>
      <c r="T12" s="356" t="s">
        <v>190</v>
      </c>
      <c r="U12" s="364">
        <v>0.9</v>
      </c>
    </row>
    <row r="13" spans="1:21" s="356" customFormat="1" ht="20.100000000000001" customHeight="1" x14ac:dyDescent="0.25">
      <c r="A13" s="44">
        <v>3</v>
      </c>
      <c r="B13" s="154">
        <f>'AMOSTRA DOS TERRENOS'!H11</f>
        <v>110000</v>
      </c>
      <c r="C13" s="154"/>
      <c r="D13" s="154"/>
      <c r="E13" s="154">
        <v>185</v>
      </c>
      <c r="F13" s="154"/>
      <c r="G13" s="154"/>
      <c r="H13" s="150">
        <f t="shared" ref="H13" si="0">B13/E13</f>
        <v>594.59459459459458</v>
      </c>
      <c r="I13" s="150"/>
      <c r="J13" s="150"/>
      <c r="K13" s="149" t="s">
        <v>190</v>
      </c>
      <c r="L13" s="149"/>
      <c r="M13" s="149"/>
      <c r="N13" s="188">
        <f>VLOOKUP(K13,$T$12:$U$13,2,0)</f>
        <v>0.9</v>
      </c>
      <c r="O13" s="188"/>
      <c r="P13" s="150">
        <f t="shared" ref="P13" si="1">H13*N13</f>
        <v>535.1351351351351</v>
      </c>
      <c r="Q13" s="150"/>
      <c r="R13" s="150"/>
      <c r="T13" s="356" t="s">
        <v>4</v>
      </c>
      <c r="U13" s="364">
        <v>1</v>
      </c>
    </row>
    <row r="14" spans="1:21" ht="20.100000000000001" customHeight="1" x14ac:dyDescent="0.25">
      <c r="A14" s="8"/>
      <c r="B14" s="8"/>
      <c r="C14" s="8"/>
      <c r="D14" s="8"/>
      <c r="E14" s="8"/>
      <c r="F14" s="8"/>
      <c r="G14" s="8"/>
      <c r="H14" s="8"/>
      <c r="I14" s="8"/>
      <c r="J14" s="8"/>
      <c r="K14" s="8"/>
      <c r="L14" s="8"/>
      <c r="M14" s="8"/>
      <c r="N14" s="8"/>
      <c r="O14" s="8"/>
      <c r="P14" s="8"/>
      <c r="Q14" s="8"/>
      <c r="R14" s="8"/>
    </row>
    <row r="15" spans="1:21" s="356" customFormat="1" ht="20.100000000000001" customHeight="1" x14ac:dyDescent="0.25">
      <c r="A15" s="8"/>
      <c r="B15" s="8"/>
      <c r="C15" s="8"/>
      <c r="D15" s="8"/>
      <c r="E15" s="8"/>
      <c r="F15" s="8"/>
      <c r="G15" s="8"/>
      <c r="H15" s="8"/>
      <c r="I15" s="8"/>
      <c r="J15" s="8"/>
      <c r="K15" s="8"/>
      <c r="L15" s="147" t="s">
        <v>22</v>
      </c>
      <c r="M15" s="147"/>
      <c r="N15" s="147"/>
      <c r="O15" s="147"/>
      <c r="P15" s="146">
        <f>AVERAGE(P11:R13)</f>
        <v>545.87837837837833</v>
      </c>
      <c r="Q15" s="146"/>
      <c r="R15" s="146"/>
    </row>
    <row r="16" spans="1:21" s="356" customFormat="1" ht="20.100000000000001" customHeight="1" x14ac:dyDescent="0.25">
      <c r="A16" s="8"/>
      <c r="B16" s="8"/>
      <c r="C16" s="8"/>
      <c r="D16" s="8"/>
      <c r="E16" s="8"/>
      <c r="F16" s="8"/>
      <c r="G16" s="8"/>
      <c r="H16" s="8"/>
      <c r="I16" s="8"/>
      <c r="J16" s="8"/>
      <c r="K16" s="8"/>
      <c r="L16" s="157" t="s">
        <v>23</v>
      </c>
      <c r="M16" s="157"/>
      <c r="N16" s="157"/>
      <c r="O16" s="157"/>
      <c r="P16" s="146">
        <f>STDEVA(P11:R13)</f>
        <v>14.598816956781775</v>
      </c>
      <c r="Q16" s="146"/>
      <c r="R16" s="146"/>
    </row>
    <row r="17" spans="1:18" s="356" customFormat="1" ht="20.100000000000001" customHeight="1" x14ac:dyDescent="0.25">
      <c r="A17" s="8"/>
      <c r="B17" s="8"/>
      <c r="C17" s="8"/>
      <c r="D17" s="8"/>
      <c r="E17" s="8"/>
      <c r="F17" s="8"/>
      <c r="G17" s="8"/>
      <c r="H17" s="8"/>
      <c r="I17" s="8"/>
      <c r="J17" s="8"/>
      <c r="K17" s="8"/>
      <c r="L17" s="149" t="s">
        <v>21</v>
      </c>
      <c r="M17" s="149"/>
      <c r="N17" s="149"/>
      <c r="O17" s="149"/>
      <c r="P17" s="162">
        <f>P16/P15</f>
        <v>2.6743717163061058E-2</v>
      </c>
      <c r="Q17" s="162"/>
      <c r="R17" s="162"/>
    </row>
    <row r="18" spans="1:18" ht="20.100000000000001" customHeight="1" x14ac:dyDescent="0.25">
      <c r="A18" s="8"/>
      <c r="B18" s="8"/>
      <c r="C18" s="8"/>
      <c r="D18" s="8"/>
      <c r="E18" s="8"/>
      <c r="F18" s="8"/>
      <c r="G18" s="8"/>
      <c r="H18" s="8"/>
      <c r="I18" s="8"/>
      <c r="J18" s="8"/>
      <c r="K18" s="8"/>
      <c r="L18" s="8"/>
      <c r="M18" s="8"/>
      <c r="N18" s="8"/>
      <c r="O18" s="8"/>
      <c r="P18" s="8"/>
      <c r="Q18" s="8"/>
      <c r="R18" s="8"/>
    </row>
    <row r="19" spans="1:18" ht="20.100000000000001" customHeight="1" x14ac:dyDescent="0.25">
      <c r="A19" s="8"/>
      <c r="B19" s="8"/>
      <c r="C19" s="8"/>
      <c r="D19" s="8"/>
      <c r="E19" s="8"/>
      <c r="F19" s="8"/>
      <c r="G19" s="8"/>
      <c r="H19" s="8"/>
      <c r="I19" s="8"/>
      <c r="J19" s="8"/>
      <c r="K19" s="8"/>
      <c r="L19" s="8"/>
      <c r="M19" s="8"/>
      <c r="N19" s="8"/>
      <c r="O19" s="8"/>
      <c r="P19" s="8"/>
      <c r="Q19" s="8"/>
      <c r="R19" s="8"/>
    </row>
    <row r="20" spans="1:18" s="356" customFormat="1" ht="20.100000000000001" customHeight="1" x14ac:dyDescent="0.25">
      <c r="A20" s="169" t="s">
        <v>15</v>
      </c>
      <c r="B20" s="169"/>
      <c r="C20" s="169"/>
      <c r="D20" s="169"/>
      <c r="E20" s="169"/>
      <c r="F20" s="169"/>
      <c r="G20" s="169"/>
      <c r="H20" s="169"/>
      <c r="I20" s="169"/>
      <c r="J20" s="169"/>
      <c r="K20" s="169"/>
      <c r="L20" s="169"/>
      <c r="M20" s="169"/>
      <c r="N20" s="169"/>
      <c r="O20" s="169"/>
      <c r="P20" s="169"/>
      <c r="Q20" s="169"/>
      <c r="R20" s="169"/>
    </row>
    <row r="21" spans="1:18" ht="20.100000000000001" customHeight="1" x14ac:dyDescent="0.25">
      <c r="A21" s="8"/>
      <c r="B21" s="8"/>
      <c r="C21" s="8"/>
      <c r="D21" s="8"/>
      <c r="E21" s="8"/>
      <c r="F21" s="8"/>
      <c r="G21" s="8"/>
      <c r="H21" s="8"/>
      <c r="I21" s="8"/>
      <c r="J21" s="8"/>
      <c r="K21" s="8"/>
      <c r="L21" s="8"/>
      <c r="M21" s="8"/>
      <c r="N21" s="8"/>
      <c r="O21" s="8"/>
      <c r="P21" s="8"/>
      <c r="Q21" s="8"/>
      <c r="R21" s="8"/>
    </row>
    <row r="22" spans="1:18" s="356" customFormat="1" ht="80.099999999999994" customHeight="1" x14ac:dyDescent="0.25">
      <c r="A22" s="158" t="s">
        <v>62</v>
      </c>
      <c r="B22" s="158"/>
      <c r="C22" s="158"/>
      <c r="D22" s="158"/>
      <c r="E22" s="158"/>
      <c r="F22" s="158"/>
      <c r="G22" s="158"/>
      <c r="H22" s="158"/>
      <c r="I22" s="158"/>
      <c r="J22" s="158"/>
      <c r="K22" s="158"/>
      <c r="L22" s="158"/>
      <c r="M22" s="158"/>
      <c r="N22" s="158"/>
      <c r="O22" s="158"/>
      <c r="P22" s="158"/>
      <c r="Q22" s="158"/>
      <c r="R22" s="158"/>
    </row>
    <row r="23" spans="1:18" ht="20.100000000000001" customHeight="1" x14ac:dyDescent="0.25">
      <c r="A23" s="8"/>
      <c r="B23" s="8"/>
      <c r="C23" s="8"/>
      <c r="D23" s="8"/>
      <c r="E23" s="8"/>
      <c r="F23" s="8"/>
      <c r="G23" s="8"/>
      <c r="H23" s="8"/>
      <c r="I23" s="8"/>
      <c r="J23" s="8"/>
      <c r="K23" s="8"/>
      <c r="L23" s="8"/>
      <c r="M23" s="8"/>
      <c r="N23" s="8"/>
      <c r="O23" s="8"/>
      <c r="P23" s="8"/>
      <c r="Q23" s="8"/>
      <c r="R23" s="8"/>
    </row>
    <row r="24" spans="1:18" s="356" customFormat="1" ht="20.100000000000001" customHeight="1" x14ac:dyDescent="0.25">
      <c r="A24" s="163" t="s">
        <v>9</v>
      </c>
      <c r="B24" s="163"/>
      <c r="C24" s="163"/>
      <c r="D24" s="163"/>
      <c r="E24" s="163"/>
      <c r="F24" s="163"/>
      <c r="G24" s="163"/>
      <c r="H24" s="163" t="s">
        <v>63</v>
      </c>
      <c r="I24" s="163"/>
      <c r="J24" s="163" t="s">
        <v>188</v>
      </c>
      <c r="K24" s="163"/>
      <c r="L24" s="163"/>
      <c r="M24" s="163"/>
      <c r="N24" s="163"/>
      <c r="O24" s="163" t="s">
        <v>189</v>
      </c>
      <c r="P24" s="163"/>
      <c r="Q24" s="163"/>
      <c r="R24" s="163"/>
    </row>
    <row r="25" spans="1:18" s="356" customFormat="1" ht="20.100000000000001" customHeight="1" x14ac:dyDescent="0.25">
      <c r="A25" s="147" t="s">
        <v>10</v>
      </c>
      <c r="B25" s="147"/>
      <c r="C25" s="147"/>
      <c r="D25" s="147"/>
      <c r="E25" s="147"/>
      <c r="F25" s="147"/>
      <c r="G25" s="147"/>
      <c r="H25" s="171" t="s">
        <v>214</v>
      </c>
      <c r="I25" s="171"/>
      <c r="J25" s="147" t="s">
        <v>183</v>
      </c>
      <c r="K25" s="147"/>
      <c r="L25" s="147"/>
      <c r="M25" s="147"/>
      <c r="N25" s="147"/>
      <c r="O25" s="146">
        <v>1</v>
      </c>
      <c r="P25" s="146"/>
      <c r="Q25" s="146"/>
      <c r="R25" s="146"/>
    </row>
    <row r="26" spans="1:18" s="356" customFormat="1" ht="20.100000000000001" customHeight="1" x14ac:dyDescent="0.25">
      <c r="A26" s="149" t="s">
        <v>13</v>
      </c>
      <c r="B26" s="149"/>
      <c r="C26" s="149"/>
      <c r="D26" s="149"/>
      <c r="E26" s="149"/>
      <c r="F26" s="149"/>
      <c r="G26" s="149"/>
      <c r="H26" s="170" t="s">
        <v>215</v>
      </c>
      <c r="I26" s="170"/>
      <c r="J26" s="149" t="s">
        <v>184</v>
      </c>
      <c r="K26" s="149"/>
      <c r="L26" s="149"/>
      <c r="M26" s="149"/>
      <c r="N26" s="149"/>
      <c r="O26" s="150">
        <v>1</v>
      </c>
      <c r="P26" s="150"/>
      <c r="Q26" s="150"/>
      <c r="R26" s="150"/>
    </row>
    <row r="27" spans="1:18" s="356" customFormat="1" ht="20.100000000000001" customHeight="1" x14ac:dyDescent="0.25">
      <c r="A27" s="149" t="s">
        <v>14</v>
      </c>
      <c r="B27" s="149"/>
      <c r="C27" s="149"/>
      <c r="D27" s="149"/>
      <c r="E27" s="149"/>
      <c r="F27" s="149"/>
      <c r="G27" s="149"/>
      <c r="H27" s="170" t="s">
        <v>216</v>
      </c>
      <c r="I27" s="170"/>
      <c r="J27" s="149" t="s">
        <v>185</v>
      </c>
      <c r="K27" s="149"/>
      <c r="L27" s="149"/>
      <c r="M27" s="149"/>
      <c r="N27" s="149"/>
      <c r="O27" s="150">
        <v>1</v>
      </c>
      <c r="P27" s="150"/>
      <c r="Q27" s="150"/>
      <c r="R27" s="150"/>
    </row>
    <row r="28" spans="1:18" s="356" customFormat="1" ht="20.100000000000001" customHeight="1" x14ac:dyDescent="0.25">
      <c r="A28" s="149" t="s">
        <v>11</v>
      </c>
      <c r="B28" s="149"/>
      <c r="C28" s="149"/>
      <c r="D28" s="149"/>
      <c r="E28" s="149"/>
      <c r="F28" s="149"/>
      <c r="G28" s="149"/>
      <c r="H28" s="170" t="s">
        <v>217</v>
      </c>
      <c r="I28" s="170"/>
      <c r="J28" s="149" t="s">
        <v>186</v>
      </c>
      <c r="K28" s="149"/>
      <c r="L28" s="149"/>
      <c r="M28" s="149"/>
      <c r="N28" s="149"/>
      <c r="O28" s="150">
        <v>1</v>
      </c>
      <c r="P28" s="150"/>
      <c r="Q28" s="150"/>
      <c r="R28" s="150"/>
    </row>
    <row r="29" spans="1:18" s="356" customFormat="1" ht="20.100000000000001" customHeight="1" x14ac:dyDescent="0.25">
      <c r="A29" s="149" t="s">
        <v>12</v>
      </c>
      <c r="B29" s="149"/>
      <c r="C29" s="149"/>
      <c r="D29" s="149"/>
      <c r="E29" s="149"/>
      <c r="F29" s="149"/>
      <c r="G29" s="149"/>
      <c r="H29" s="170" t="s">
        <v>218</v>
      </c>
      <c r="I29" s="170"/>
      <c r="J29" s="149" t="s">
        <v>187</v>
      </c>
      <c r="K29" s="149"/>
      <c r="L29" s="149"/>
      <c r="M29" s="149"/>
      <c r="N29" s="149"/>
      <c r="O29" s="150">
        <v>1</v>
      </c>
      <c r="P29" s="150"/>
      <c r="Q29" s="150"/>
      <c r="R29" s="150"/>
    </row>
    <row r="30" spans="1:18" ht="20.100000000000001" customHeight="1" x14ac:dyDescent="0.25">
      <c r="A30" s="8"/>
      <c r="B30" s="8"/>
      <c r="C30" s="8"/>
      <c r="D30" s="8"/>
      <c r="E30" s="8"/>
      <c r="F30" s="8"/>
      <c r="G30" s="8"/>
      <c r="H30" s="8"/>
      <c r="I30" s="8"/>
      <c r="J30" s="8"/>
      <c r="K30" s="8"/>
      <c r="L30" s="8"/>
      <c r="M30" s="8"/>
      <c r="N30" s="8"/>
      <c r="O30" s="8"/>
      <c r="P30" s="8"/>
      <c r="Q30" s="8"/>
      <c r="R30" s="8"/>
    </row>
    <row r="31" spans="1:18" ht="20.100000000000001" customHeight="1" x14ac:dyDescent="0.25">
      <c r="A31" s="8"/>
      <c r="B31" s="8"/>
      <c r="C31" s="8"/>
      <c r="D31" s="8"/>
      <c r="E31" s="8"/>
      <c r="F31" s="8"/>
      <c r="G31" s="8"/>
      <c r="H31" s="8"/>
      <c r="I31" s="8"/>
      <c r="J31" s="8"/>
      <c r="K31" s="8"/>
      <c r="L31" s="8"/>
      <c r="M31" s="8"/>
      <c r="N31" s="8"/>
      <c r="O31" s="8"/>
      <c r="P31" s="8"/>
      <c r="Q31" s="8"/>
      <c r="R31" s="8"/>
    </row>
    <row r="32" spans="1:18" s="356" customFormat="1" ht="20.100000000000001" customHeight="1" x14ac:dyDescent="0.25">
      <c r="A32" s="163" t="s">
        <v>19</v>
      </c>
      <c r="B32" s="163"/>
      <c r="C32" s="163"/>
      <c r="D32" s="163"/>
      <c r="E32" s="187" t="s">
        <v>20</v>
      </c>
      <c r="F32" s="187"/>
      <c r="G32" s="187"/>
      <c r="H32" s="187"/>
      <c r="I32" s="187"/>
      <c r="J32" s="163" t="s">
        <v>16</v>
      </c>
      <c r="K32" s="163"/>
      <c r="L32" s="8"/>
      <c r="M32" s="8"/>
      <c r="N32" s="8"/>
      <c r="O32" s="8"/>
      <c r="P32" s="8"/>
      <c r="Q32" s="8"/>
      <c r="R32" s="8"/>
    </row>
    <row r="33" spans="1:25" ht="20.100000000000001" customHeight="1" x14ac:dyDescent="0.25">
      <c r="A33" s="163"/>
      <c r="B33" s="163"/>
      <c r="C33" s="163"/>
      <c r="D33" s="163"/>
      <c r="E33" s="46" t="s">
        <v>214</v>
      </c>
      <c r="F33" s="46" t="s">
        <v>215</v>
      </c>
      <c r="G33" s="46" t="s">
        <v>216</v>
      </c>
      <c r="H33" s="46" t="s">
        <v>217</v>
      </c>
      <c r="I33" s="46" t="s">
        <v>218</v>
      </c>
      <c r="J33" s="163"/>
      <c r="K33" s="163"/>
      <c r="L33" s="8"/>
      <c r="M33" s="8"/>
      <c r="N33" s="8"/>
      <c r="O33" s="8"/>
      <c r="P33" s="8"/>
      <c r="Q33" s="8"/>
      <c r="R33" s="8"/>
    </row>
    <row r="34" spans="1:25" ht="20.100000000000001" customHeight="1" x14ac:dyDescent="0.25">
      <c r="A34" s="187"/>
      <c r="B34" s="187"/>
      <c r="C34" s="187"/>
      <c r="D34" s="187"/>
      <c r="E34" s="5">
        <v>1</v>
      </c>
      <c r="F34" s="5">
        <v>0.95</v>
      </c>
      <c r="G34" s="5">
        <v>0.8</v>
      </c>
      <c r="H34" s="5">
        <v>1</v>
      </c>
      <c r="I34" s="5">
        <v>1</v>
      </c>
      <c r="J34" s="146">
        <f>SUM(E34:I34)-COUNT(E34:I34)+1</f>
        <v>0.75</v>
      </c>
      <c r="K34" s="146"/>
      <c r="L34" s="8"/>
      <c r="M34" s="8"/>
      <c r="N34" s="8"/>
      <c r="O34" s="8"/>
      <c r="P34" s="8"/>
      <c r="Q34" s="8"/>
      <c r="R34" s="8"/>
    </row>
    <row r="35" spans="1:25" ht="20.100000000000001" customHeight="1" x14ac:dyDescent="0.25">
      <c r="A35" s="8"/>
      <c r="B35" s="8"/>
      <c r="C35" s="8"/>
      <c r="D35" s="8"/>
      <c r="E35" s="8"/>
      <c r="F35" s="8"/>
      <c r="G35" s="8"/>
      <c r="H35" s="8"/>
      <c r="I35" s="8"/>
      <c r="J35" s="8"/>
      <c r="K35" s="8"/>
      <c r="L35" s="8"/>
      <c r="M35" s="8"/>
      <c r="N35" s="8"/>
      <c r="O35" s="8"/>
      <c r="P35" s="8"/>
      <c r="Q35" s="8"/>
      <c r="R35" s="8"/>
    </row>
    <row r="36" spans="1:25" ht="39.950000000000003" customHeight="1" x14ac:dyDescent="0.25">
      <c r="A36" s="46" t="s">
        <v>5</v>
      </c>
      <c r="B36" s="166" t="str">
        <f>P10</f>
        <v>Valor unitário ajustado ao fator</v>
      </c>
      <c r="C36" s="166"/>
      <c r="D36" s="166"/>
      <c r="E36" s="46" t="s">
        <v>214</v>
      </c>
      <c r="F36" s="46" t="s">
        <v>215</v>
      </c>
      <c r="G36" s="46" t="s">
        <v>216</v>
      </c>
      <c r="H36" s="46" t="s">
        <v>217</v>
      </c>
      <c r="I36" s="46" t="s">
        <v>218</v>
      </c>
      <c r="J36" s="166" t="s">
        <v>16</v>
      </c>
      <c r="K36" s="166"/>
      <c r="L36" s="166" t="s">
        <v>17</v>
      </c>
      <c r="M36" s="166"/>
      <c r="N36" s="166" t="s">
        <v>9</v>
      </c>
      <c r="O36" s="166"/>
      <c r="P36" s="166" t="s">
        <v>18</v>
      </c>
      <c r="Q36" s="166"/>
      <c r="R36" s="166"/>
      <c r="Y36" s="357" t="s">
        <v>235</v>
      </c>
    </row>
    <row r="37" spans="1:25" ht="20.100000000000001" customHeight="1" x14ac:dyDescent="0.25">
      <c r="A37" s="43">
        <v>1</v>
      </c>
      <c r="B37" s="146">
        <f>P11</f>
        <v>540</v>
      </c>
      <c r="C37" s="146"/>
      <c r="D37" s="146"/>
      <c r="E37" s="5">
        <v>1</v>
      </c>
      <c r="F37" s="5">
        <v>0.95</v>
      </c>
      <c r="G37" s="5">
        <v>1</v>
      </c>
      <c r="H37" s="5">
        <v>1</v>
      </c>
      <c r="I37" s="5">
        <v>1</v>
      </c>
      <c r="J37" s="146">
        <f>SUM(E37:I37)-COUNT(E37:I37)+1</f>
        <v>0.95000000000000018</v>
      </c>
      <c r="K37" s="147"/>
      <c r="L37" s="146">
        <f t="shared" ref="L37:L39" si="2">$J$34</f>
        <v>0.75</v>
      </c>
      <c r="M37" s="147"/>
      <c r="N37" s="146">
        <f t="shared" ref="N37:N39" si="3">L37/J37</f>
        <v>0.78947368421052622</v>
      </c>
      <c r="O37" s="147"/>
      <c r="P37" s="146">
        <f t="shared" ref="P37:P39" si="4">B37*N37</f>
        <v>426.31578947368416</v>
      </c>
      <c r="Q37" s="146"/>
      <c r="R37" s="146"/>
      <c r="Y37" s="357">
        <v>1</v>
      </c>
    </row>
    <row r="38" spans="1:25" ht="20.100000000000001" customHeight="1" x14ac:dyDescent="0.25">
      <c r="A38" s="44">
        <v>2</v>
      </c>
      <c r="B38" s="150">
        <f>P12</f>
        <v>562.5</v>
      </c>
      <c r="C38" s="150"/>
      <c r="D38" s="150"/>
      <c r="E38" s="2">
        <v>1</v>
      </c>
      <c r="F38" s="2">
        <v>0.95</v>
      </c>
      <c r="G38" s="2">
        <v>1</v>
      </c>
      <c r="H38" s="2">
        <v>1</v>
      </c>
      <c r="I38" s="2">
        <v>1</v>
      </c>
      <c r="J38" s="150">
        <f t="shared" ref="J38:J39" si="5">SUM(E38:I38)-COUNT(E38:I38)+1</f>
        <v>0.95000000000000018</v>
      </c>
      <c r="K38" s="149"/>
      <c r="L38" s="150">
        <f t="shared" si="2"/>
        <v>0.75</v>
      </c>
      <c r="M38" s="149"/>
      <c r="N38" s="150">
        <f t="shared" si="3"/>
        <v>0.78947368421052622</v>
      </c>
      <c r="O38" s="149"/>
      <c r="P38" s="150">
        <f t="shared" si="4"/>
        <v>444.07894736842098</v>
      </c>
      <c r="Q38" s="150"/>
      <c r="R38" s="150"/>
      <c r="Y38" s="357">
        <v>1</v>
      </c>
    </row>
    <row r="39" spans="1:25" ht="20.100000000000001" customHeight="1" x14ac:dyDescent="0.25">
      <c r="A39" s="44">
        <v>3</v>
      </c>
      <c r="B39" s="150">
        <f>P13</f>
        <v>535.1351351351351</v>
      </c>
      <c r="C39" s="150"/>
      <c r="D39" s="150"/>
      <c r="E39" s="2">
        <v>0.95</v>
      </c>
      <c r="F39" s="2">
        <v>0.9</v>
      </c>
      <c r="G39" s="2">
        <v>0.8</v>
      </c>
      <c r="H39" s="2">
        <v>1</v>
      </c>
      <c r="I39" s="2">
        <v>1</v>
      </c>
      <c r="J39" s="150">
        <f t="shared" si="5"/>
        <v>0.65000000000000036</v>
      </c>
      <c r="K39" s="149"/>
      <c r="L39" s="150">
        <f t="shared" si="2"/>
        <v>0.75</v>
      </c>
      <c r="M39" s="149"/>
      <c r="N39" s="150">
        <f t="shared" si="3"/>
        <v>1.1538461538461533</v>
      </c>
      <c r="O39" s="149"/>
      <c r="P39" s="150">
        <f t="shared" si="4"/>
        <v>617.46361746361708</v>
      </c>
      <c r="Q39" s="150"/>
      <c r="R39" s="150"/>
      <c r="Y39" s="357">
        <v>1</v>
      </c>
    </row>
    <row r="40" spans="1:25" ht="20.100000000000001" customHeight="1" x14ac:dyDescent="0.25">
      <c r="A40" s="8"/>
      <c r="B40" s="8"/>
      <c r="C40" s="8"/>
      <c r="D40" s="8"/>
      <c r="E40" s="8"/>
      <c r="F40" s="8"/>
      <c r="G40" s="8"/>
      <c r="H40" s="8"/>
      <c r="I40" s="8"/>
      <c r="J40" s="8"/>
      <c r="K40" s="8"/>
      <c r="L40" s="8"/>
      <c r="M40" s="8"/>
      <c r="N40" s="8"/>
      <c r="O40" s="8"/>
      <c r="P40" s="8"/>
      <c r="Q40" s="8"/>
      <c r="R40" s="8"/>
    </row>
    <row r="41" spans="1:25" ht="20.100000000000001" customHeight="1" x14ac:dyDescent="0.25">
      <c r="A41" s="8"/>
      <c r="B41" s="8"/>
      <c r="C41" s="8"/>
      <c r="D41" s="8"/>
      <c r="E41" s="47"/>
      <c r="F41" s="47"/>
      <c r="G41" s="47"/>
      <c r="H41" s="47"/>
      <c r="I41" s="47"/>
      <c r="J41" s="8"/>
      <c r="K41" s="8"/>
      <c r="L41" s="147" t="s">
        <v>22</v>
      </c>
      <c r="M41" s="147"/>
      <c r="N41" s="147"/>
      <c r="O41" s="147"/>
      <c r="P41" s="146">
        <f>AVERAGE(P37:R39)</f>
        <v>495.95278476857408</v>
      </c>
      <c r="Q41" s="146"/>
      <c r="R41" s="146"/>
    </row>
    <row r="42" spans="1:25" ht="20.100000000000001" customHeight="1" x14ac:dyDescent="0.25">
      <c r="A42" s="8"/>
      <c r="B42" s="8"/>
      <c r="C42" s="8"/>
      <c r="D42" s="8"/>
      <c r="E42" s="15"/>
      <c r="F42" s="8"/>
      <c r="G42" s="8"/>
      <c r="H42" s="8"/>
      <c r="I42" s="8"/>
      <c r="J42" s="8"/>
      <c r="K42" s="8"/>
      <c r="L42" s="157" t="s">
        <v>23</v>
      </c>
      <c r="M42" s="157"/>
      <c r="N42" s="157"/>
      <c r="O42" s="157"/>
      <c r="P42" s="146">
        <f>STDEVA(P37:R39)</f>
        <v>105.60560729090254</v>
      </c>
      <c r="Q42" s="146"/>
      <c r="R42" s="146"/>
    </row>
    <row r="43" spans="1:25" ht="20.100000000000001" customHeight="1" x14ac:dyDescent="0.25">
      <c r="A43" s="8"/>
      <c r="B43" s="8"/>
      <c r="C43" s="8"/>
      <c r="D43" s="8"/>
      <c r="E43" s="8"/>
      <c r="F43" s="8"/>
      <c r="G43" s="8"/>
      <c r="H43" s="48"/>
      <c r="I43" s="8"/>
      <c r="J43" s="8"/>
      <c r="K43" s="8"/>
      <c r="L43" s="149" t="s">
        <v>21</v>
      </c>
      <c r="M43" s="149"/>
      <c r="N43" s="149"/>
      <c r="O43" s="149"/>
      <c r="P43" s="162">
        <f>P42/P41</f>
        <v>0.21293480051771696</v>
      </c>
      <c r="Q43" s="162"/>
      <c r="R43" s="162"/>
    </row>
    <row r="44" spans="1:25" ht="20.100000000000001" customHeight="1" x14ac:dyDescent="0.25">
      <c r="A44" s="8"/>
      <c r="B44" s="8"/>
      <c r="C44" s="8"/>
      <c r="D44" s="8"/>
      <c r="E44" s="8"/>
      <c r="F44" s="8"/>
      <c r="G44" s="8"/>
      <c r="H44" s="48"/>
      <c r="I44" s="8"/>
      <c r="J44" s="8"/>
      <c r="K44" s="8"/>
      <c r="L44" s="8"/>
      <c r="M44" s="8"/>
      <c r="N44" s="8"/>
      <c r="O44" s="8"/>
      <c r="P44" s="49"/>
      <c r="Q44" s="49"/>
      <c r="R44" s="49"/>
    </row>
    <row r="45" spans="1:25" ht="20.100000000000001" customHeight="1" x14ac:dyDescent="0.25">
      <c r="A45" s="8"/>
      <c r="B45" s="8"/>
      <c r="C45" s="8"/>
      <c r="D45" s="8"/>
      <c r="E45" s="8"/>
      <c r="F45" s="8"/>
      <c r="G45" s="8"/>
      <c r="H45" s="8"/>
      <c r="I45" s="50"/>
      <c r="J45" s="8"/>
      <c r="K45" s="8"/>
      <c r="L45" s="8"/>
      <c r="M45" s="8"/>
      <c r="N45" s="8"/>
      <c r="O45" s="8"/>
      <c r="P45" s="8"/>
      <c r="Q45" s="8"/>
      <c r="R45" s="8"/>
    </row>
    <row r="46" spans="1:25" ht="20.100000000000001" customHeight="1" x14ac:dyDescent="0.25">
      <c r="A46" s="168" t="s">
        <v>242</v>
      </c>
      <c r="B46" s="168"/>
      <c r="C46" s="168"/>
      <c r="D46" s="168"/>
      <c r="E46" s="168"/>
      <c r="F46" s="168"/>
      <c r="G46" s="168"/>
      <c r="H46" s="168"/>
      <c r="I46" s="168"/>
      <c r="J46" s="168"/>
      <c r="K46" s="168"/>
      <c r="L46" s="168"/>
      <c r="M46" s="168"/>
      <c r="N46" s="168"/>
      <c r="O46" s="168"/>
      <c r="P46" s="168"/>
      <c r="Q46" s="168"/>
      <c r="R46" s="168"/>
    </row>
    <row r="47" spans="1:25" ht="20.100000000000001" customHeight="1" x14ac:dyDescent="0.25">
      <c r="A47" s="8"/>
      <c r="B47" s="8"/>
      <c r="C47" s="8"/>
      <c r="D47" s="8"/>
      <c r="E47" s="8"/>
      <c r="F47" s="8"/>
      <c r="G47" s="8"/>
      <c r="H47" s="8"/>
      <c r="I47" s="50"/>
      <c r="J47" s="8"/>
      <c r="K47" s="8"/>
      <c r="L47" s="8"/>
      <c r="M47" s="8"/>
      <c r="N47" s="8"/>
      <c r="O47" s="8"/>
      <c r="P47" s="8"/>
      <c r="Q47" s="8"/>
      <c r="R47" s="8"/>
    </row>
    <row r="48" spans="1:25" ht="20.100000000000001" customHeight="1" x14ac:dyDescent="0.25">
      <c r="A48" s="8"/>
      <c r="B48" s="8"/>
      <c r="C48" s="8"/>
      <c r="D48" s="8"/>
      <c r="E48" s="8"/>
      <c r="F48" s="8"/>
      <c r="G48" s="8"/>
      <c r="H48" s="8"/>
      <c r="I48" s="50"/>
      <c r="J48" s="8"/>
      <c r="K48" s="8"/>
      <c r="L48" s="8"/>
      <c r="M48" s="8"/>
      <c r="N48" s="8"/>
      <c r="O48" s="8"/>
      <c r="P48" s="8"/>
      <c r="Q48" s="8"/>
      <c r="R48" s="8"/>
    </row>
    <row r="49" spans="1:22" s="367" customFormat="1" ht="20.100000000000001" customHeight="1" x14ac:dyDescent="0.25">
      <c r="A49" s="8"/>
      <c r="B49" s="8"/>
      <c r="C49" s="8"/>
      <c r="D49" s="8"/>
      <c r="E49" s="8"/>
      <c r="F49" s="8"/>
      <c r="G49" s="8"/>
      <c r="H49" s="8"/>
      <c r="I49" s="50"/>
      <c r="J49" s="8"/>
      <c r="K49" s="8"/>
      <c r="L49" s="8"/>
      <c r="M49" s="8"/>
      <c r="N49" s="8"/>
      <c r="O49" s="8"/>
      <c r="P49" s="8"/>
      <c r="Q49" s="8"/>
      <c r="R49" s="8"/>
      <c r="S49" s="356"/>
      <c r="T49" s="356"/>
      <c r="U49" s="356"/>
      <c r="V49" s="356"/>
    </row>
    <row r="50" spans="1:22" s="367" customFormat="1" ht="20.100000000000001" customHeight="1" x14ac:dyDescent="0.25">
      <c r="A50" s="8"/>
      <c r="B50" s="8"/>
      <c r="C50" s="8"/>
      <c r="D50" s="8"/>
      <c r="E50" s="8"/>
      <c r="F50" s="8"/>
      <c r="G50" s="8"/>
      <c r="H50" s="8"/>
      <c r="I50" s="50"/>
      <c r="J50" s="8"/>
      <c r="K50" s="8"/>
      <c r="L50" s="8"/>
      <c r="M50" s="8"/>
      <c r="N50" s="8"/>
      <c r="O50" s="8"/>
      <c r="P50" s="8"/>
      <c r="Q50" s="8"/>
      <c r="R50" s="8"/>
      <c r="S50" s="356"/>
      <c r="T50" s="356"/>
      <c r="U50" s="356"/>
      <c r="V50" s="356"/>
    </row>
    <row r="51" spans="1:22" s="367" customFormat="1" ht="20.100000000000001" customHeight="1" x14ac:dyDescent="0.25">
      <c r="A51" s="8"/>
      <c r="B51" s="8"/>
      <c r="C51" s="8"/>
      <c r="D51" s="8"/>
      <c r="E51" s="8"/>
      <c r="F51" s="8"/>
      <c r="G51" s="8"/>
      <c r="H51" s="8"/>
      <c r="I51" s="50"/>
      <c r="J51" s="8"/>
      <c r="K51" s="8"/>
      <c r="L51" s="8"/>
      <c r="M51" s="8"/>
      <c r="N51" s="8"/>
      <c r="O51" s="8"/>
      <c r="P51" s="8"/>
      <c r="Q51" s="8"/>
      <c r="R51" s="8"/>
      <c r="S51" s="356"/>
      <c r="T51" s="356"/>
      <c r="U51" s="356"/>
      <c r="V51" s="356"/>
    </row>
    <row r="52" spans="1:22" s="367" customFormat="1" ht="20.100000000000001" customHeight="1" x14ac:dyDescent="0.25">
      <c r="A52" s="8"/>
      <c r="B52" s="8"/>
      <c r="C52" s="8"/>
      <c r="D52" s="8"/>
      <c r="E52" s="8"/>
      <c r="F52" s="8"/>
      <c r="G52" s="8"/>
      <c r="H52" s="8"/>
      <c r="I52" s="50"/>
      <c r="J52" s="8"/>
      <c r="K52" s="8"/>
      <c r="L52" s="8"/>
      <c r="M52" s="8"/>
      <c r="N52" s="8"/>
      <c r="O52" s="8"/>
      <c r="P52" s="8"/>
      <c r="Q52" s="8"/>
      <c r="R52" s="8"/>
      <c r="S52" s="356"/>
      <c r="T52" s="356"/>
      <c r="U52" s="356"/>
      <c r="V52" s="356"/>
    </row>
    <row r="53" spans="1:22" s="367" customFormat="1" ht="20.100000000000001" customHeight="1" x14ac:dyDescent="0.25">
      <c r="A53" s="8"/>
      <c r="B53" s="8"/>
      <c r="C53" s="8"/>
      <c r="D53" s="8"/>
      <c r="E53" s="8"/>
      <c r="F53" s="8"/>
      <c r="G53" s="8"/>
      <c r="H53" s="8"/>
      <c r="I53" s="50"/>
      <c r="J53" s="8"/>
      <c r="K53" s="8"/>
      <c r="L53" s="8"/>
      <c r="M53" s="8"/>
      <c r="N53" s="8"/>
      <c r="O53" s="8"/>
      <c r="P53" s="8"/>
      <c r="Q53" s="8"/>
      <c r="R53" s="8"/>
      <c r="S53" s="356"/>
      <c r="T53" s="356"/>
      <c r="U53" s="356"/>
      <c r="V53" s="356"/>
    </row>
    <row r="54" spans="1:22" s="367" customFormat="1" ht="20.100000000000001" customHeight="1" x14ac:dyDescent="0.25">
      <c r="A54" s="8"/>
      <c r="B54" s="8"/>
      <c r="C54" s="8"/>
      <c r="D54" s="8"/>
      <c r="E54" s="8"/>
      <c r="F54" s="8"/>
      <c r="G54" s="8"/>
      <c r="H54" s="8"/>
      <c r="I54" s="50"/>
      <c r="J54" s="8"/>
      <c r="K54" s="8"/>
      <c r="L54" s="8"/>
      <c r="M54" s="8"/>
      <c r="N54" s="8"/>
      <c r="O54" s="8"/>
      <c r="P54" s="8"/>
      <c r="Q54" s="8"/>
      <c r="R54" s="8"/>
      <c r="S54" s="356"/>
      <c r="T54" s="356"/>
      <c r="U54" s="356"/>
      <c r="V54" s="356"/>
    </row>
    <row r="55" spans="1:22" s="367" customFormat="1" ht="20.100000000000001" customHeight="1" x14ac:dyDescent="0.25">
      <c r="A55" s="8"/>
      <c r="B55" s="8"/>
      <c r="C55" s="8"/>
      <c r="D55" s="8"/>
      <c r="E55" s="8"/>
      <c r="F55" s="8"/>
      <c r="G55" s="8"/>
      <c r="H55" s="8"/>
      <c r="I55" s="50"/>
      <c r="J55" s="8"/>
      <c r="K55" s="8"/>
      <c r="L55" s="8"/>
      <c r="M55" s="8"/>
      <c r="N55" s="8"/>
      <c r="O55" s="8"/>
      <c r="P55" s="8"/>
      <c r="Q55" s="8"/>
      <c r="R55" s="8"/>
      <c r="S55" s="356"/>
      <c r="T55" s="356"/>
      <c r="U55" s="356"/>
      <c r="V55" s="356"/>
    </row>
    <row r="56" spans="1:22" s="367" customFormat="1" ht="20.100000000000001" customHeight="1" x14ac:dyDescent="0.25">
      <c r="A56" s="8"/>
      <c r="B56" s="8"/>
      <c r="C56" s="8"/>
      <c r="D56" s="8"/>
      <c r="E56" s="8"/>
      <c r="F56" s="8"/>
      <c r="G56" s="8"/>
      <c r="H56" s="8"/>
      <c r="I56" s="50"/>
      <c r="J56" s="8"/>
      <c r="K56" s="8"/>
      <c r="L56" s="8"/>
      <c r="M56" s="8"/>
      <c r="N56" s="8"/>
      <c r="O56" s="8"/>
      <c r="P56" s="8"/>
      <c r="Q56" s="8"/>
      <c r="R56" s="8"/>
      <c r="S56" s="356"/>
      <c r="T56" s="356"/>
      <c r="U56" s="356"/>
      <c r="V56" s="356"/>
    </row>
    <row r="57" spans="1:22" s="367" customFormat="1" ht="20.100000000000001" customHeight="1" x14ac:dyDescent="0.25">
      <c r="A57" s="8"/>
      <c r="B57" s="8"/>
      <c r="C57" s="8"/>
      <c r="D57" s="8"/>
      <c r="E57" s="8"/>
      <c r="F57" s="8"/>
      <c r="G57" s="8"/>
      <c r="H57" s="8"/>
      <c r="I57" s="50"/>
      <c r="J57" s="8"/>
      <c r="K57" s="8"/>
      <c r="L57" s="8"/>
      <c r="M57" s="8"/>
      <c r="N57" s="8"/>
      <c r="O57" s="8"/>
      <c r="P57" s="8"/>
      <c r="Q57" s="8"/>
      <c r="R57" s="8"/>
      <c r="S57" s="356"/>
      <c r="T57" s="356"/>
      <c r="U57" s="356"/>
      <c r="V57" s="356"/>
    </row>
    <row r="58" spans="1:22" s="367" customFormat="1" ht="20.100000000000001" customHeight="1" x14ac:dyDescent="0.25">
      <c r="A58" s="8"/>
      <c r="B58" s="8"/>
      <c r="C58" s="8"/>
      <c r="D58" s="8"/>
      <c r="E58" s="8"/>
      <c r="F58" s="8"/>
      <c r="G58" s="8"/>
      <c r="H58" s="8"/>
      <c r="I58" s="50"/>
      <c r="J58" s="8"/>
      <c r="K58" s="8"/>
      <c r="L58" s="8"/>
      <c r="M58" s="8"/>
      <c r="N58" s="8"/>
      <c r="O58" s="8"/>
      <c r="P58" s="8"/>
      <c r="Q58" s="8"/>
      <c r="R58" s="8"/>
      <c r="S58" s="356"/>
      <c r="T58" s="356"/>
      <c r="U58" s="356"/>
      <c r="V58" s="356"/>
    </row>
    <row r="59" spans="1:22" s="367" customFormat="1" ht="20.100000000000001" customHeight="1" x14ac:dyDescent="0.25">
      <c r="A59" s="8"/>
      <c r="B59" s="8"/>
      <c r="C59" s="8"/>
      <c r="D59" s="8"/>
      <c r="E59" s="8"/>
      <c r="F59" s="8"/>
      <c r="G59" s="8"/>
      <c r="H59" s="8"/>
      <c r="I59" s="50"/>
      <c r="J59" s="8"/>
      <c r="K59" s="8"/>
      <c r="L59" s="8"/>
      <c r="M59" s="8"/>
      <c r="N59" s="8"/>
      <c r="O59" s="8"/>
      <c r="P59" s="8"/>
      <c r="Q59" s="8"/>
      <c r="R59" s="8"/>
      <c r="S59" s="356"/>
      <c r="T59" s="356"/>
      <c r="U59" s="356"/>
      <c r="V59" s="356"/>
    </row>
    <row r="60" spans="1:22" s="367" customFormat="1" ht="20.100000000000001" customHeight="1" x14ac:dyDescent="0.25">
      <c r="A60" s="8"/>
      <c r="B60" s="8"/>
      <c r="C60" s="8"/>
      <c r="D60" s="8"/>
      <c r="E60" s="8"/>
      <c r="F60" s="8"/>
      <c r="G60" s="8"/>
      <c r="H60" s="8"/>
      <c r="I60" s="50"/>
      <c r="J60" s="8"/>
      <c r="K60" s="8"/>
      <c r="L60" s="8"/>
      <c r="M60" s="8"/>
      <c r="N60" s="8"/>
      <c r="O60" s="8"/>
      <c r="P60" s="8"/>
      <c r="Q60" s="8"/>
      <c r="R60" s="8"/>
      <c r="S60" s="356"/>
      <c r="T60" s="356"/>
      <c r="U60" s="356"/>
      <c r="V60" s="356"/>
    </row>
    <row r="61" spans="1:22" s="367" customFormat="1" ht="20.100000000000001" customHeight="1" x14ac:dyDescent="0.25">
      <c r="A61" s="8"/>
      <c r="B61" s="8"/>
      <c r="C61" s="8"/>
      <c r="D61" s="8"/>
      <c r="E61" s="8"/>
      <c r="F61" s="8"/>
      <c r="G61" s="8"/>
      <c r="H61" s="8"/>
      <c r="I61" s="50"/>
      <c r="J61" s="8"/>
      <c r="K61" s="8"/>
      <c r="L61" s="8"/>
      <c r="M61" s="8"/>
      <c r="N61" s="8"/>
      <c r="O61" s="8"/>
      <c r="P61" s="8"/>
      <c r="Q61" s="8"/>
      <c r="R61" s="8"/>
      <c r="S61" s="356"/>
      <c r="T61" s="356"/>
      <c r="U61" s="356"/>
      <c r="V61" s="356"/>
    </row>
    <row r="62" spans="1:22" s="367" customFormat="1" ht="20.100000000000001" customHeight="1" x14ac:dyDescent="0.25">
      <c r="A62" s="8"/>
      <c r="B62" s="8"/>
      <c r="C62" s="8"/>
      <c r="D62" s="8"/>
      <c r="E62" s="8"/>
      <c r="F62" s="8"/>
      <c r="G62" s="8"/>
      <c r="H62" s="8"/>
      <c r="I62" s="50"/>
      <c r="J62" s="8"/>
      <c r="K62" s="8"/>
      <c r="L62" s="8"/>
      <c r="M62" s="8"/>
      <c r="N62" s="8"/>
      <c r="O62" s="8"/>
      <c r="P62" s="8"/>
      <c r="Q62" s="8"/>
      <c r="R62" s="8"/>
      <c r="S62" s="356"/>
      <c r="T62" s="356"/>
      <c r="U62" s="356"/>
      <c r="V62" s="356"/>
    </row>
    <row r="63" spans="1:22" s="367" customFormat="1" ht="20.100000000000001" customHeight="1" x14ac:dyDescent="0.25">
      <c r="A63" s="8"/>
      <c r="B63" s="8"/>
      <c r="C63" s="8"/>
      <c r="D63" s="8"/>
      <c r="E63" s="8"/>
      <c r="F63" s="8"/>
      <c r="G63" s="8"/>
      <c r="H63" s="8"/>
      <c r="I63" s="50"/>
      <c r="J63" s="8"/>
      <c r="K63" s="8"/>
      <c r="L63" s="8"/>
      <c r="M63" s="8"/>
      <c r="N63" s="8"/>
      <c r="O63" s="8"/>
      <c r="P63" s="8"/>
      <c r="Q63" s="8"/>
      <c r="R63" s="8"/>
      <c r="S63" s="356"/>
      <c r="T63" s="356"/>
      <c r="U63" s="356"/>
      <c r="V63" s="356"/>
    </row>
    <row r="64" spans="1:22" s="367" customFormat="1" ht="20.100000000000001" customHeight="1" x14ac:dyDescent="0.25">
      <c r="A64" s="8"/>
      <c r="B64" s="8"/>
      <c r="C64" s="8"/>
      <c r="D64" s="8"/>
      <c r="E64" s="8"/>
      <c r="F64" s="8"/>
      <c r="G64" s="8"/>
      <c r="H64" s="8"/>
      <c r="I64" s="50"/>
      <c r="J64" s="8"/>
      <c r="K64" s="8"/>
      <c r="L64" s="8"/>
      <c r="M64" s="8"/>
      <c r="N64" s="8"/>
      <c r="O64" s="8"/>
      <c r="P64" s="8"/>
      <c r="Q64" s="8"/>
      <c r="R64" s="8"/>
      <c r="S64" s="356"/>
      <c r="T64" s="356"/>
      <c r="U64" s="356"/>
      <c r="V64" s="356"/>
    </row>
    <row r="65" spans="1:18" s="356" customFormat="1" ht="20.100000000000001" customHeight="1" x14ac:dyDescent="0.25">
      <c r="A65" s="8"/>
      <c r="B65" s="8"/>
      <c r="C65" s="8"/>
      <c r="D65" s="8"/>
      <c r="E65" s="8"/>
      <c r="F65" s="8"/>
      <c r="G65" s="8"/>
      <c r="H65" s="8"/>
      <c r="I65" s="50"/>
      <c r="J65" s="8"/>
      <c r="K65" s="8"/>
      <c r="L65" s="8"/>
      <c r="M65" s="8"/>
      <c r="N65" s="8"/>
      <c r="O65" s="8"/>
      <c r="P65" s="8"/>
      <c r="Q65" s="8"/>
      <c r="R65" s="8"/>
    </row>
    <row r="66" spans="1:18" s="356" customFormat="1" ht="20.100000000000001" customHeight="1" x14ac:dyDescent="0.25">
      <c r="A66" s="8"/>
      <c r="B66" s="8"/>
      <c r="C66" s="8"/>
      <c r="D66" s="8"/>
      <c r="E66" s="8"/>
      <c r="F66" s="8"/>
      <c r="G66" s="8"/>
      <c r="H66" s="8"/>
      <c r="I66" s="50"/>
      <c r="J66" s="8"/>
      <c r="K66" s="8"/>
      <c r="L66" s="8"/>
      <c r="M66" s="8"/>
      <c r="N66" s="8"/>
      <c r="O66" s="8"/>
      <c r="P66" s="8"/>
      <c r="Q66" s="8"/>
      <c r="R66" s="8"/>
    </row>
    <row r="67" spans="1:18" s="356" customFormat="1" ht="20.100000000000001" customHeight="1" x14ac:dyDescent="0.25">
      <c r="A67" s="168" t="s">
        <v>241</v>
      </c>
      <c r="B67" s="168"/>
      <c r="C67" s="168"/>
      <c r="D67" s="168"/>
      <c r="E67" s="168"/>
      <c r="F67" s="168"/>
      <c r="G67" s="168"/>
      <c r="H67" s="168"/>
      <c r="I67" s="168"/>
      <c r="J67" s="168"/>
      <c r="K67" s="168"/>
      <c r="L67" s="168"/>
      <c r="M67" s="168"/>
      <c r="N67" s="168"/>
      <c r="O67" s="168"/>
      <c r="P67" s="168"/>
      <c r="Q67" s="168"/>
      <c r="R67" s="168"/>
    </row>
    <row r="68" spans="1:18" s="356" customFormat="1" ht="20.100000000000001" customHeight="1" x14ac:dyDescent="0.25">
      <c r="A68" s="8"/>
      <c r="B68" s="8"/>
      <c r="C68" s="8"/>
      <c r="D68" s="8"/>
      <c r="E68" s="8"/>
      <c r="F68" s="8"/>
      <c r="G68" s="8"/>
      <c r="H68" s="8"/>
      <c r="I68" s="50"/>
      <c r="J68" s="8"/>
      <c r="K68" s="8"/>
      <c r="L68" s="8"/>
      <c r="M68" s="8"/>
      <c r="N68" s="8"/>
      <c r="O68" s="8"/>
      <c r="P68" s="8"/>
      <c r="Q68" s="8"/>
      <c r="R68" s="8"/>
    </row>
    <row r="69" spans="1:18" s="356" customFormat="1" ht="20.100000000000001" customHeight="1" x14ac:dyDescent="0.25">
      <c r="A69" s="8"/>
      <c r="B69" s="8"/>
      <c r="C69" s="8"/>
      <c r="D69" s="8"/>
      <c r="E69" s="8"/>
      <c r="F69" s="8"/>
      <c r="G69" s="8"/>
      <c r="H69" s="8"/>
      <c r="I69" s="50"/>
      <c r="J69" s="8"/>
      <c r="K69" s="8"/>
      <c r="L69" s="8"/>
      <c r="M69" s="8"/>
      <c r="N69" s="8"/>
      <c r="O69" s="8"/>
      <c r="P69" s="8"/>
      <c r="Q69" s="8"/>
      <c r="R69" s="8"/>
    </row>
    <row r="70" spans="1:18" s="356" customFormat="1" ht="20.100000000000001" customHeight="1" x14ac:dyDescent="0.25">
      <c r="A70" s="8"/>
      <c r="B70" s="8"/>
      <c r="C70" s="8"/>
      <c r="D70" s="8"/>
      <c r="E70" s="8"/>
      <c r="F70" s="8"/>
      <c r="G70" s="8"/>
      <c r="H70" s="8"/>
      <c r="I70" s="50"/>
      <c r="J70" s="8"/>
      <c r="K70" s="8"/>
      <c r="L70" s="8"/>
      <c r="M70" s="8"/>
      <c r="N70" s="8"/>
      <c r="O70" s="8"/>
      <c r="P70" s="8"/>
      <c r="Q70" s="8"/>
      <c r="R70" s="8"/>
    </row>
    <row r="71" spans="1:18" s="356" customFormat="1" ht="20.100000000000001" customHeight="1" x14ac:dyDescent="0.25">
      <c r="A71" s="8"/>
      <c r="B71" s="8"/>
      <c r="C71" s="8"/>
      <c r="D71" s="8"/>
      <c r="E71" s="8"/>
      <c r="F71" s="8"/>
      <c r="G71" s="8"/>
      <c r="H71" s="8"/>
      <c r="I71" s="50"/>
      <c r="J71" s="8"/>
      <c r="K71" s="8"/>
      <c r="L71" s="8"/>
      <c r="M71" s="8"/>
      <c r="N71" s="8"/>
      <c r="O71" s="8"/>
      <c r="P71" s="8"/>
      <c r="Q71" s="8"/>
      <c r="R71" s="8"/>
    </row>
    <row r="72" spans="1:18" s="356" customFormat="1" ht="20.100000000000001" customHeight="1" x14ac:dyDescent="0.25">
      <c r="A72" s="8"/>
      <c r="B72" s="8"/>
      <c r="C72" s="8"/>
      <c r="D72" s="8"/>
      <c r="E72" s="8"/>
      <c r="F72" s="8"/>
      <c r="G72" s="8"/>
      <c r="H72" s="8"/>
      <c r="I72" s="50"/>
      <c r="J72" s="8"/>
      <c r="K72" s="8"/>
      <c r="L72" s="8"/>
      <c r="M72" s="8"/>
      <c r="N72" s="8"/>
      <c r="O72" s="8"/>
      <c r="P72" s="8"/>
      <c r="Q72" s="8"/>
      <c r="R72" s="8"/>
    </row>
    <row r="73" spans="1:18" s="356" customFormat="1" ht="20.100000000000001" customHeight="1" x14ac:dyDescent="0.25">
      <c r="A73" s="8"/>
      <c r="B73" s="8"/>
      <c r="C73" s="8"/>
      <c r="D73" s="8"/>
      <c r="E73" s="8"/>
      <c r="F73" s="8"/>
      <c r="G73" s="8"/>
      <c r="H73" s="8"/>
      <c r="I73" s="50"/>
      <c r="J73" s="8"/>
      <c r="K73" s="8"/>
      <c r="L73" s="8"/>
      <c r="M73" s="8"/>
      <c r="N73" s="8"/>
      <c r="O73" s="8"/>
      <c r="P73" s="8"/>
      <c r="Q73" s="8"/>
      <c r="R73" s="8"/>
    </row>
    <row r="74" spans="1:18" s="356" customFormat="1" ht="20.100000000000001" customHeight="1" x14ac:dyDescent="0.25">
      <c r="A74" s="8"/>
      <c r="B74" s="8"/>
      <c r="C74" s="8"/>
      <c r="D74" s="8"/>
      <c r="E74" s="8"/>
      <c r="F74" s="8"/>
      <c r="G74" s="8"/>
      <c r="H74" s="8"/>
      <c r="I74" s="50"/>
      <c r="J74" s="8"/>
      <c r="K74" s="8"/>
      <c r="L74" s="8"/>
      <c r="M74" s="8"/>
      <c r="N74" s="8"/>
      <c r="O74" s="8"/>
      <c r="P74" s="8"/>
      <c r="Q74" s="8"/>
      <c r="R74" s="8"/>
    </row>
    <row r="75" spans="1:18" s="356" customFormat="1" ht="20.100000000000001" customHeight="1" x14ac:dyDescent="0.25">
      <c r="A75" s="8"/>
      <c r="B75" s="8"/>
      <c r="C75" s="8"/>
      <c r="D75" s="8"/>
      <c r="E75" s="8"/>
      <c r="F75" s="8"/>
      <c r="G75" s="8"/>
      <c r="H75" s="8"/>
      <c r="I75" s="50"/>
      <c r="J75" s="8"/>
      <c r="K75" s="8"/>
      <c r="L75" s="8"/>
      <c r="M75" s="8"/>
      <c r="N75" s="8"/>
      <c r="O75" s="8"/>
      <c r="P75" s="8"/>
      <c r="Q75" s="8"/>
      <c r="R75" s="8"/>
    </row>
    <row r="76" spans="1:18" s="356" customFormat="1" ht="20.100000000000001" customHeight="1" x14ac:dyDescent="0.25">
      <c r="A76" s="8"/>
      <c r="B76" s="8"/>
      <c r="C76" s="8"/>
      <c r="D76" s="8"/>
      <c r="E76" s="8"/>
      <c r="F76" s="8"/>
      <c r="G76" s="8"/>
      <c r="H76" s="8"/>
      <c r="I76" s="50"/>
      <c r="J76" s="8"/>
      <c r="K76" s="8"/>
      <c r="L76" s="8"/>
      <c r="M76" s="8"/>
      <c r="N76" s="8"/>
      <c r="O76" s="8"/>
      <c r="P76" s="8"/>
      <c r="Q76" s="8"/>
      <c r="R76" s="8"/>
    </row>
    <row r="77" spans="1:18" s="356" customFormat="1" ht="20.100000000000001" customHeight="1" x14ac:dyDescent="0.25">
      <c r="A77" s="8"/>
      <c r="B77" s="8"/>
      <c r="C77" s="8"/>
      <c r="D77" s="8"/>
      <c r="E77" s="8"/>
      <c r="F77" s="8"/>
      <c r="G77" s="8"/>
      <c r="H77" s="8"/>
      <c r="I77" s="50"/>
      <c r="J77" s="8"/>
      <c r="K77" s="8"/>
      <c r="L77" s="8"/>
      <c r="M77" s="8"/>
      <c r="N77" s="8"/>
      <c r="O77" s="8"/>
      <c r="P77" s="8"/>
      <c r="Q77" s="8"/>
      <c r="R77" s="8"/>
    </row>
    <row r="78" spans="1:18" s="356" customFormat="1" ht="20.100000000000001" customHeight="1" x14ac:dyDescent="0.25">
      <c r="A78" s="8"/>
      <c r="B78" s="8"/>
      <c r="C78" s="8"/>
      <c r="D78" s="8"/>
      <c r="E78" s="8"/>
      <c r="F78" s="8"/>
      <c r="G78" s="8"/>
      <c r="H78" s="8"/>
      <c r="I78" s="50"/>
      <c r="J78" s="8"/>
      <c r="K78" s="8"/>
      <c r="L78" s="8"/>
      <c r="M78" s="8"/>
      <c r="N78" s="8"/>
      <c r="O78" s="8"/>
      <c r="P78" s="8"/>
      <c r="Q78" s="8"/>
      <c r="R78" s="8"/>
    </row>
    <row r="79" spans="1:18" s="356" customFormat="1" ht="20.100000000000001" customHeight="1" x14ac:dyDescent="0.25">
      <c r="A79" s="8"/>
      <c r="B79" s="8"/>
      <c r="C79" s="8"/>
      <c r="D79" s="8"/>
      <c r="E79" s="8"/>
      <c r="F79" s="8"/>
      <c r="G79" s="8"/>
      <c r="H79" s="8"/>
      <c r="I79" s="50"/>
      <c r="J79" s="8"/>
      <c r="K79" s="8"/>
      <c r="L79" s="8"/>
      <c r="M79" s="8"/>
      <c r="N79" s="8"/>
      <c r="O79" s="8"/>
      <c r="P79" s="8"/>
      <c r="Q79" s="8"/>
      <c r="R79" s="8"/>
    </row>
    <row r="80" spans="1:18" s="356" customFormat="1" ht="20.100000000000001" customHeight="1" x14ac:dyDescent="0.25">
      <c r="A80" s="8"/>
      <c r="B80" s="8"/>
      <c r="C80" s="8"/>
      <c r="D80" s="8"/>
      <c r="E80" s="8"/>
      <c r="F80" s="8"/>
      <c r="G80" s="8"/>
      <c r="H80" s="8"/>
      <c r="I80" s="50"/>
      <c r="J80" s="8"/>
      <c r="K80" s="8"/>
      <c r="L80" s="8"/>
      <c r="M80" s="8"/>
      <c r="N80" s="8"/>
      <c r="O80" s="8"/>
      <c r="P80" s="8"/>
      <c r="Q80" s="8"/>
      <c r="R80" s="8"/>
    </row>
    <row r="81" spans="1:18" s="356" customFormat="1" ht="20.100000000000001" customHeight="1" x14ac:dyDescent="0.25">
      <c r="A81" s="8"/>
      <c r="B81" s="8"/>
      <c r="C81" s="8"/>
      <c r="D81" s="8"/>
      <c r="E81" s="8"/>
      <c r="F81" s="8"/>
      <c r="G81" s="8"/>
      <c r="H81" s="8"/>
      <c r="I81" s="50"/>
      <c r="J81" s="8"/>
      <c r="K81" s="8"/>
      <c r="L81" s="8"/>
      <c r="M81" s="8"/>
      <c r="N81" s="8"/>
      <c r="O81" s="8"/>
      <c r="P81" s="8"/>
      <c r="Q81" s="8"/>
      <c r="R81" s="8"/>
    </row>
    <row r="82" spans="1:18" s="356" customFormat="1" ht="20.100000000000001" customHeight="1" x14ac:dyDescent="0.25">
      <c r="A82" s="8"/>
      <c r="B82" s="8"/>
      <c r="C82" s="8"/>
      <c r="D82" s="8"/>
      <c r="E82" s="8"/>
      <c r="F82" s="8"/>
      <c r="G82" s="8"/>
      <c r="H82" s="8"/>
      <c r="I82" s="50"/>
      <c r="J82" s="8"/>
      <c r="K82" s="8"/>
      <c r="L82" s="8"/>
      <c r="M82" s="8"/>
      <c r="N82" s="8"/>
      <c r="O82" s="8"/>
      <c r="P82" s="8"/>
      <c r="Q82" s="8"/>
      <c r="R82" s="8"/>
    </row>
    <row r="83" spans="1:18" s="356" customFormat="1" ht="20.100000000000001" customHeight="1" x14ac:dyDescent="0.25">
      <c r="A83" s="8"/>
      <c r="B83" s="8"/>
      <c r="C83" s="8"/>
      <c r="D83" s="8"/>
      <c r="E83" s="8"/>
      <c r="F83" s="8"/>
      <c r="G83" s="8"/>
      <c r="H83" s="8"/>
      <c r="I83" s="50"/>
      <c r="J83" s="8"/>
      <c r="K83" s="8"/>
      <c r="L83" s="8"/>
      <c r="M83" s="8"/>
      <c r="N83" s="8"/>
      <c r="O83" s="8"/>
      <c r="P83" s="8"/>
      <c r="Q83" s="8"/>
      <c r="R83" s="8"/>
    </row>
    <row r="84" spans="1:18" s="356" customFormat="1" ht="20.100000000000001" customHeight="1" x14ac:dyDescent="0.25">
      <c r="A84" s="8"/>
      <c r="B84" s="8"/>
      <c r="C84" s="8"/>
      <c r="D84" s="8"/>
      <c r="E84" s="8"/>
      <c r="F84" s="8"/>
      <c r="G84" s="8"/>
      <c r="H84" s="8"/>
      <c r="I84" s="50"/>
      <c r="J84" s="8"/>
      <c r="K84" s="8"/>
      <c r="L84" s="8"/>
      <c r="M84" s="8"/>
      <c r="N84" s="8"/>
      <c r="O84" s="8"/>
      <c r="P84" s="8"/>
      <c r="Q84" s="8"/>
      <c r="R84" s="8"/>
    </row>
    <row r="85" spans="1:18" s="356" customFormat="1" ht="20.100000000000001" customHeight="1" x14ac:dyDescent="0.25">
      <c r="A85" s="8"/>
      <c r="B85" s="8"/>
      <c r="C85" s="8"/>
      <c r="D85" s="8"/>
      <c r="E85" s="8"/>
      <c r="F85" s="8"/>
      <c r="G85" s="8"/>
      <c r="H85" s="8"/>
      <c r="I85" s="50"/>
      <c r="J85" s="8"/>
      <c r="K85" s="8"/>
      <c r="L85" s="8"/>
      <c r="M85" s="8"/>
      <c r="N85" s="8"/>
      <c r="O85" s="8"/>
      <c r="P85" s="8"/>
      <c r="Q85" s="8"/>
      <c r="R85" s="8"/>
    </row>
    <row r="86" spans="1:18" s="356" customFormat="1" ht="20.100000000000001" customHeight="1" x14ac:dyDescent="0.25">
      <c r="A86" s="8"/>
      <c r="B86" s="8"/>
      <c r="C86" s="8"/>
      <c r="D86" s="8"/>
      <c r="E86" s="8"/>
      <c r="F86" s="8"/>
      <c r="G86" s="8"/>
      <c r="H86" s="8"/>
      <c r="I86" s="50"/>
      <c r="J86" s="8"/>
      <c r="K86" s="8"/>
      <c r="L86" s="8"/>
      <c r="M86" s="8"/>
      <c r="N86" s="8"/>
      <c r="O86" s="8"/>
      <c r="P86" s="8"/>
      <c r="Q86" s="8"/>
      <c r="R86" s="8"/>
    </row>
    <row r="87" spans="1:18" s="356" customFormat="1" ht="20.100000000000001" customHeight="1" x14ac:dyDescent="0.25">
      <c r="A87" s="8"/>
      <c r="B87" s="8"/>
      <c r="C87" s="8"/>
      <c r="D87" s="8"/>
      <c r="E87" s="8"/>
      <c r="F87" s="8"/>
      <c r="G87" s="8"/>
      <c r="H87" s="8"/>
      <c r="I87" s="50"/>
      <c r="J87" s="8"/>
      <c r="K87" s="8"/>
      <c r="L87" s="8"/>
      <c r="M87" s="8"/>
      <c r="N87" s="8"/>
      <c r="O87" s="8"/>
      <c r="P87" s="8"/>
      <c r="Q87" s="8"/>
      <c r="R87" s="8"/>
    </row>
    <row r="88" spans="1:18" s="356" customFormat="1" ht="20.100000000000001" customHeight="1" x14ac:dyDescent="0.25">
      <c r="A88" s="168" t="s">
        <v>240</v>
      </c>
      <c r="B88" s="168"/>
      <c r="C88" s="168"/>
      <c r="D88" s="168"/>
      <c r="E88" s="168"/>
      <c r="F88" s="168"/>
      <c r="G88" s="168"/>
      <c r="H88" s="168"/>
      <c r="I88" s="168"/>
      <c r="J88" s="168"/>
      <c r="K88" s="168"/>
      <c r="L88" s="168"/>
      <c r="M88" s="168"/>
      <c r="N88" s="168"/>
      <c r="O88" s="168"/>
      <c r="P88" s="168"/>
      <c r="Q88" s="168"/>
      <c r="R88" s="168"/>
    </row>
    <row r="89" spans="1:18" s="356" customFormat="1" ht="20.100000000000001" customHeight="1" x14ac:dyDescent="0.25">
      <c r="A89" s="8"/>
      <c r="B89" s="8"/>
      <c r="C89" s="8"/>
      <c r="D89" s="8"/>
      <c r="E89" s="8"/>
      <c r="F89" s="8"/>
      <c r="G89" s="8"/>
      <c r="H89" s="8"/>
      <c r="I89" s="50"/>
      <c r="J89" s="8"/>
      <c r="K89" s="8"/>
      <c r="L89" s="8"/>
      <c r="M89" s="8"/>
      <c r="N89" s="8"/>
      <c r="O89" s="8"/>
      <c r="P89" s="8"/>
      <c r="Q89" s="8"/>
      <c r="R89" s="8"/>
    </row>
    <row r="90" spans="1:18" s="356" customFormat="1" ht="20.100000000000001" customHeight="1" x14ac:dyDescent="0.25">
      <c r="A90" s="8"/>
      <c r="B90" s="8"/>
      <c r="C90" s="8"/>
      <c r="D90" s="8"/>
      <c r="E90" s="8"/>
      <c r="F90" s="8"/>
      <c r="G90" s="8"/>
      <c r="H90" s="8"/>
      <c r="I90" s="50"/>
      <c r="J90" s="8"/>
      <c r="K90" s="8"/>
      <c r="L90" s="8"/>
      <c r="M90" s="8"/>
      <c r="N90" s="8"/>
      <c r="O90" s="8"/>
      <c r="P90" s="8"/>
      <c r="Q90" s="8"/>
      <c r="R90" s="8"/>
    </row>
    <row r="91" spans="1:18" s="356" customFormat="1" ht="20.100000000000001" customHeight="1" x14ac:dyDescent="0.25">
      <c r="A91" s="8"/>
      <c r="B91" s="8"/>
      <c r="C91" s="8"/>
      <c r="D91" s="8"/>
      <c r="E91" s="8"/>
      <c r="F91" s="8"/>
      <c r="G91" s="8"/>
      <c r="H91" s="8"/>
      <c r="I91" s="50"/>
      <c r="J91" s="8"/>
      <c r="K91" s="8"/>
      <c r="L91" s="8"/>
      <c r="M91" s="8"/>
      <c r="N91" s="8"/>
      <c r="O91" s="8"/>
      <c r="P91" s="8"/>
      <c r="Q91" s="8"/>
      <c r="R91" s="8"/>
    </row>
    <row r="92" spans="1:18" s="356" customFormat="1" ht="20.100000000000001" customHeight="1" x14ac:dyDescent="0.25">
      <c r="A92" s="8"/>
      <c r="B92" s="8"/>
      <c r="C92" s="8"/>
      <c r="D92" s="8"/>
      <c r="E92" s="8"/>
      <c r="F92" s="8"/>
      <c r="G92" s="8"/>
      <c r="H92" s="8"/>
      <c r="I92" s="50"/>
      <c r="J92" s="8"/>
      <c r="K92" s="8"/>
      <c r="L92" s="8"/>
      <c r="M92" s="8"/>
      <c r="N92" s="8"/>
      <c r="O92" s="8"/>
      <c r="P92" s="8"/>
      <c r="Q92" s="8"/>
      <c r="R92" s="8"/>
    </row>
    <row r="93" spans="1:18" s="356" customFormat="1" ht="20.100000000000001" customHeight="1" x14ac:dyDescent="0.25">
      <c r="A93" s="8"/>
      <c r="B93" s="8"/>
      <c r="C93" s="8"/>
      <c r="D93" s="8"/>
      <c r="E93" s="8"/>
      <c r="F93" s="8"/>
      <c r="G93" s="8"/>
      <c r="H93" s="8"/>
      <c r="I93" s="50"/>
      <c r="J93" s="8"/>
      <c r="K93" s="8"/>
      <c r="L93" s="8"/>
      <c r="M93" s="8"/>
      <c r="N93" s="8"/>
      <c r="O93" s="8"/>
      <c r="P93" s="8"/>
      <c r="Q93" s="8"/>
      <c r="R93" s="8"/>
    </row>
    <row r="94" spans="1:18" s="356" customFormat="1" ht="20.100000000000001" customHeight="1" x14ac:dyDescent="0.25">
      <c r="A94" s="8"/>
      <c r="B94" s="8"/>
      <c r="C94" s="8"/>
      <c r="D94" s="8"/>
      <c r="E94" s="8"/>
      <c r="F94" s="8"/>
      <c r="G94" s="8"/>
      <c r="H94" s="8"/>
      <c r="I94" s="50"/>
      <c r="J94" s="8"/>
      <c r="K94" s="8"/>
      <c r="L94" s="8"/>
      <c r="M94" s="8"/>
      <c r="N94" s="8"/>
      <c r="O94" s="8"/>
      <c r="P94" s="8"/>
      <c r="Q94" s="8"/>
      <c r="R94" s="8"/>
    </row>
    <row r="95" spans="1:18" s="356" customFormat="1" ht="20.100000000000001" customHeight="1" x14ac:dyDescent="0.25">
      <c r="A95" s="8"/>
      <c r="B95" s="8"/>
      <c r="C95" s="8"/>
      <c r="D95" s="8"/>
      <c r="E95" s="8"/>
      <c r="F95" s="8"/>
      <c r="G95" s="8"/>
      <c r="H95" s="8"/>
      <c r="I95" s="50"/>
      <c r="J95" s="8"/>
      <c r="K95" s="8"/>
      <c r="L95" s="8"/>
      <c r="M95" s="8"/>
      <c r="N95" s="8"/>
      <c r="O95" s="8"/>
      <c r="P95" s="8"/>
      <c r="Q95" s="8"/>
      <c r="R95" s="8"/>
    </row>
    <row r="96" spans="1:18" s="356" customFormat="1" ht="20.100000000000001" customHeight="1" x14ac:dyDescent="0.25">
      <c r="A96" s="8"/>
      <c r="B96" s="8"/>
      <c r="C96" s="8"/>
      <c r="D96" s="8"/>
      <c r="E96" s="8"/>
      <c r="F96" s="8"/>
      <c r="G96" s="8"/>
      <c r="H96" s="8"/>
      <c r="I96" s="50"/>
      <c r="J96" s="8"/>
      <c r="K96" s="8"/>
      <c r="L96" s="8"/>
      <c r="M96" s="8"/>
      <c r="N96" s="8"/>
      <c r="O96" s="8"/>
      <c r="P96" s="8"/>
      <c r="Q96" s="8"/>
      <c r="R96" s="8"/>
    </row>
    <row r="97" spans="1:18" s="356" customFormat="1" ht="20.100000000000001" customHeight="1" x14ac:dyDescent="0.25">
      <c r="A97" s="8"/>
      <c r="B97" s="8"/>
      <c r="C97" s="8"/>
      <c r="D97" s="8"/>
      <c r="E97" s="8"/>
      <c r="F97" s="8"/>
      <c r="G97" s="8"/>
      <c r="H97" s="8"/>
      <c r="I97" s="50"/>
      <c r="J97" s="8"/>
      <c r="K97" s="8"/>
      <c r="L97" s="8"/>
      <c r="M97" s="8"/>
      <c r="N97" s="8"/>
      <c r="O97" s="8"/>
      <c r="P97" s="8"/>
      <c r="Q97" s="8"/>
      <c r="R97" s="8"/>
    </row>
    <row r="98" spans="1:18" s="356" customFormat="1" ht="20.100000000000001" customHeight="1" x14ac:dyDescent="0.25">
      <c r="A98" s="8"/>
      <c r="B98" s="8"/>
      <c r="C98" s="8"/>
      <c r="D98" s="8"/>
      <c r="E98" s="8"/>
      <c r="F98" s="8"/>
      <c r="G98" s="8"/>
      <c r="H98" s="8"/>
      <c r="I98" s="50"/>
      <c r="J98" s="8"/>
      <c r="K98" s="8"/>
      <c r="L98" s="8"/>
      <c r="M98" s="8"/>
      <c r="N98" s="8"/>
      <c r="O98" s="8"/>
      <c r="P98" s="8"/>
      <c r="Q98" s="8"/>
      <c r="R98" s="8"/>
    </row>
    <row r="99" spans="1:18" s="356" customFormat="1" ht="20.100000000000001" customHeight="1" x14ac:dyDescent="0.25">
      <c r="A99" s="8"/>
      <c r="B99" s="8"/>
      <c r="C99" s="8"/>
      <c r="D99" s="8"/>
      <c r="E99" s="8"/>
      <c r="F99" s="8"/>
      <c r="G99" s="8"/>
      <c r="H99" s="8"/>
      <c r="I99" s="50"/>
      <c r="J99" s="8"/>
      <c r="K99" s="8"/>
      <c r="L99" s="8"/>
      <c r="M99" s="8"/>
      <c r="N99" s="8"/>
      <c r="O99" s="8"/>
      <c r="P99" s="8"/>
      <c r="Q99" s="8"/>
      <c r="R99" s="8"/>
    </row>
    <row r="100" spans="1:18" s="356" customFormat="1" ht="20.100000000000001" customHeight="1" x14ac:dyDescent="0.25">
      <c r="A100" s="8"/>
      <c r="B100" s="8"/>
      <c r="C100" s="8"/>
      <c r="D100" s="8"/>
      <c r="E100" s="8"/>
      <c r="F100" s="8"/>
      <c r="G100" s="8"/>
      <c r="H100" s="8"/>
      <c r="I100" s="50"/>
      <c r="J100" s="8"/>
      <c r="K100" s="8"/>
      <c r="L100" s="8"/>
      <c r="M100" s="8"/>
      <c r="N100" s="8"/>
      <c r="O100" s="8"/>
      <c r="P100" s="8"/>
      <c r="Q100" s="8"/>
      <c r="R100" s="8"/>
    </row>
    <row r="101" spans="1:18" s="356" customFormat="1" ht="20.100000000000001" customHeight="1" x14ac:dyDescent="0.25">
      <c r="A101" s="8"/>
      <c r="B101" s="8"/>
      <c r="C101" s="8"/>
      <c r="D101" s="8"/>
      <c r="E101" s="8"/>
      <c r="F101" s="8"/>
      <c r="G101" s="8"/>
      <c r="H101" s="8"/>
      <c r="I101" s="50"/>
      <c r="J101" s="8"/>
      <c r="K101" s="8"/>
      <c r="L101" s="8"/>
      <c r="M101" s="8"/>
      <c r="N101" s="8"/>
      <c r="O101" s="8"/>
      <c r="P101" s="8"/>
      <c r="Q101" s="8"/>
      <c r="R101" s="8"/>
    </row>
    <row r="102" spans="1:18" s="356" customFormat="1" ht="20.100000000000001" customHeight="1" x14ac:dyDescent="0.25">
      <c r="A102" s="8"/>
      <c r="B102" s="8"/>
      <c r="C102" s="8"/>
      <c r="D102" s="8"/>
      <c r="E102" s="8"/>
      <c r="F102" s="8"/>
      <c r="G102" s="8"/>
      <c r="H102" s="8"/>
      <c r="I102" s="50"/>
      <c r="J102" s="8"/>
      <c r="K102" s="8"/>
      <c r="L102" s="8"/>
      <c r="M102" s="8"/>
      <c r="N102" s="8"/>
      <c r="O102" s="8"/>
      <c r="P102" s="8"/>
      <c r="Q102" s="8"/>
      <c r="R102" s="8"/>
    </row>
    <row r="103" spans="1:18" s="356" customFormat="1" ht="20.100000000000001" customHeight="1" x14ac:dyDescent="0.25">
      <c r="A103" s="8"/>
      <c r="B103" s="8"/>
      <c r="C103" s="8"/>
      <c r="D103" s="8"/>
      <c r="E103" s="8"/>
      <c r="F103" s="8"/>
      <c r="G103" s="8"/>
      <c r="H103" s="8"/>
      <c r="I103" s="50"/>
      <c r="J103" s="8"/>
      <c r="K103" s="8"/>
      <c r="L103" s="8"/>
      <c r="M103" s="8"/>
      <c r="N103" s="8"/>
      <c r="O103" s="8"/>
      <c r="P103" s="8"/>
      <c r="Q103" s="8"/>
      <c r="R103" s="8"/>
    </row>
    <row r="104" spans="1:18" s="356" customFormat="1" ht="20.100000000000001" customHeight="1" x14ac:dyDescent="0.25">
      <c r="A104" s="8"/>
      <c r="B104" s="8"/>
      <c r="C104" s="8"/>
      <c r="D104" s="8"/>
      <c r="E104" s="8"/>
      <c r="F104" s="8"/>
      <c r="G104" s="8"/>
      <c r="H104" s="8"/>
      <c r="I104" s="50"/>
      <c r="J104" s="8"/>
      <c r="K104" s="8"/>
      <c r="L104" s="8"/>
      <c r="M104" s="8"/>
      <c r="N104" s="8"/>
      <c r="O104" s="8"/>
      <c r="P104" s="8"/>
      <c r="Q104" s="8"/>
      <c r="R104" s="8"/>
    </row>
    <row r="105" spans="1:18" s="356" customFormat="1" ht="20.100000000000001" customHeight="1" x14ac:dyDescent="0.25">
      <c r="A105" s="8"/>
      <c r="B105" s="8"/>
      <c r="C105" s="8"/>
      <c r="D105" s="8"/>
      <c r="E105" s="8"/>
      <c r="F105" s="8"/>
      <c r="G105" s="8"/>
      <c r="H105" s="8"/>
      <c r="I105" s="50"/>
      <c r="J105" s="8"/>
      <c r="K105" s="8"/>
      <c r="L105" s="8"/>
      <c r="M105" s="8"/>
      <c r="N105" s="8"/>
      <c r="O105" s="8"/>
      <c r="P105" s="8"/>
      <c r="Q105" s="8"/>
      <c r="R105" s="8"/>
    </row>
    <row r="106" spans="1:18" s="356" customFormat="1" ht="20.100000000000001" customHeight="1" x14ac:dyDescent="0.25">
      <c r="A106" s="8"/>
      <c r="B106" s="8"/>
      <c r="C106" s="8"/>
      <c r="D106" s="8"/>
      <c r="E106" s="8"/>
      <c r="F106" s="8"/>
      <c r="G106" s="8"/>
      <c r="H106" s="8"/>
      <c r="I106" s="50"/>
      <c r="J106" s="8"/>
      <c r="K106" s="8"/>
      <c r="L106" s="8"/>
      <c r="M106" s="8"/>
      <c r="N106" s="8"/>
      <c r="O106" s="8"/>
      <c r="P106" s="8"/>
      <c r="Q106" s="8"/>
      <c r="R106" s="8"/>
    </row>
    <row r="107" spans="1:18" s="356" customFormat="1" ht="20.100000000000001" customHeight="1" x14ac:dyDescent="0.25">
      <c r="A107" s="8"/>
      <c r="B107" s="8"/>
      <c r="C107" s="8"/>
      <c r="D107" s="8"/>
      <c r="E107" s="8"/>
      <c r="F107" s="8"/>
      <c r="G107" s="8"/>
      <c r="H107" s="8"/>
      <c r="I107" s="50"/>
      <c r="J107" s="8"/>
      <c r="K107" s="8"/>
      <c r="L107" s="8"/>
      <c r="M107" s="8"/>
      <c r="N107" s="8"/>
      <c r="O107" s="8"/>
      <c r="P107" s="8"/>
      <c r="Q107" s="8"/>
      <c r="R107" s="8"/>
    </row>
    <row r="108" spans="1:18" ht="20.100000000000001" customHeight="1" x14ac:dyDescent="0.25">
      <c r="A108" s="8"/>
      <c r="B108" s="8"/>
      <c r="C108" s="8"/>
      <c r="D108" s="8"/>
      <c r="E108" s="8"/>
      <c r="F108" s="8"/>
      <c r="G108" s="8"/>
      <c r="H108" s="8"/>
      <c r="I108" s="8"/>
      <c r="J108" s="8"/>
      <c r="K108" s="8"/>
      <c r="L108" s="8"/>
      <c r="M108" s="8"/>
      <c r="N108" s="8"/>
      <c r="O108" s="8"/>
      <c r="P108" s="8"/>
      <c r="Q108" s="8"/>
      <c r="R108" s="8"/>
    </row>
    <row r="109" spans="1:18" s="356" customFormat="1" ht="20.100000000000001" customHeight="1" x14ac:dyDescent="0.25">
      <c r="A109" s="169" t="s">
        <v>24</v>
      </c>
      <c r="B109" s="169"/>
      <c r="C109" s="169"/>
      <c r="D109" s="169"/>
      <c r="E109" s="169"/>
      <c r="F109" s="169"/>
      <c r="G109" s="169"/>
      <c r="H109" s="169"/>
      <c r="I109" s="169"/>
      <c r="J109" s="169"/>
      <c r="K109" s="169"/>
      <c r="L109" s="169"/>
      <c r="M109" s="169"/>
      <c r="N109" s="169"/>
      <c r="O109" s="169"/>
      <c r="P109" s="169"/>
      <c r="Q109" s="169"/>
      <c r="R109" s="169"/>
    </row>
    <row r="110" spans="1:18" ht="20.100000000000001" customHeight="1" x14ac:dyDescent="0.25">
      <c r="A110" s="8"/>
      <c r="B110" s="8"/>
      <c r="C110" s="8"/>
      <c r="D110" s="8"/>
      <c r="E110" s="8"/>
      <c r="F110" s="8"/>
      <c r="G110" s="8"/>
      <c r="H110" s="8"/>
      <c r="I110" s="8"/>
      <c r="J110" s="8"/>
      <c r="K110" s="8"/>
      <c r="L110" s="8"/>
      <c r="M110" s="8"/>
      <c r="N110" s="8"/>
      <c r="O110" s="8"/>
      <c r="P110" s="8"/>
      <c r="Q110" s="8"/>
      <c r="R110" s="8"/>
    </row>
    <row r="111" spans="1:18" s="356" customFormat="1" ht="39.950000000000003" customHeight="1" x14ac:dyDescent="0.25">
      <c r="A111" s="166" t="s">
        <v>26</v>
      </c>
      <c r="B111" s="166"/>
      <c r="C111" s="166"/>
      <c r="D111" s="166"/>
      <c r="E111" s="166"/>
      <c r="F111" s="166"/>
      <c r="G111" s="166"/>
      <c r="H111" s="166"/>
      <c r="I111" s="46" t="s">
        <v>63</v>
      </c>
      <c r="J111" s="166" t="s">
        <v>25</v>
      </c>
      <c r="K111" s="166"/>
      <c r="L111" s="166"/>
      <c r="M111" s="166" t="s">
        <v>19</v>
      </c>
      <c r="N111" s="166"/>
      <c r="O111" s="166"/>
      <c r="P111" s="166" t="s">
        <v>27</v>
      </c>
      <c r="Q111" s="166"/>
      <c r="R111" s="166"/>
    </row>
    <row r="112" spans="1:18" s="356" customFormat="1" ht="20.100000000000001" customHeight="1" x14ac:dyDescent="0.25">
      <c r="A112" s="157" t="s">
        <v>192</v>
      </c>
      <c r="B112" s="157"/>
      <c r="C112" s="157"/>
      <c r="D112" s="157"/>
      <c r="E112" s="157"/>
      <c r="F112" s="157"/>
      <c r="G112" s="157"/>
      <c r="H112" s="157"/>
      <c r="I112" s="8" t="s">
        <v>219</v>
      </c>
      <c r="J112" s="167">
        <v>0.15</v>
      </c>
      <c r="K112" s="167"/>
      <c r="L112" s="167"/>
      <c r="M112" s="167">
        <f>J112</f>
        <v>0.15</v>
      </c>
      <c r="N112" s="167"/>
      <c r="O112" s="167"/>
      <c r="P112" s="167">
        <f>(J112-M112)</f>
        <v>0</v>
      </c>
      <c r="Q112" s="167"/>
      <c r="R112" s="167"/>
    </row>
    <row r="113" spans="1:18" s="356" customFormat="1" ht="20.100000000000001" customHeight="1" x14ac:dyDescent="0.25">
      <c r="A113" s="149" t="s">
        <v>193</v>
      </c>
      <c r="B113" s="149"/>
      <c r="C113" s="149"/>
      <c r="D113" s="149"/>
      <c r="E113" s="149"/>
      <c r="F113" s="149"/>
      <c r="G113" s="149"/>
      <c r="H113" s="149"/>
      <c r="I113" s="14" t="s">
        <v>220</v>
      </c>
      <c r="J113" s="164">
        <v>0.1</v>
      </c>
      <c r="K113" s="164"/>
      <c r="L113" s="164"/>
      <c r="M113" s="164">
        <f t="shared" ref="M113:M118" si="6">J113</f>
        <v>0.1</v>
      </c>
      <c r="N113" s="164"/>
      <c r="O113" s="164"/>
      <c r="P113" s="164">
        <f t="shared" ref="P113:P118" si="7">(J113-M113)</f>
        <v>0</v>
      </c>
      <c r="Q113" s="164"/>
      <c r="R113" s="164"/>
    </row>
    <row r="114" spans="1:18" s="356" customFormat="1" ht="20.100000000000001" customHeight="1" x14ac:dyDescent="0.25">
      <c r="A114" s="149" t="s">
        <v>194</v>
      </c>
      <c r="B114" s="149"/>
      <c r="C114" s="149"/>
      <c r="D114" s="149"/>
      <c r="E114" s="149"/>
      <c r="F114" s="149"/>
      <c r="G114" s="149"/>
      <c r="H114" s="149"/>
      <c r="I114" s="14" t="s">
        <v>221</v>
      </c>
      <c r="J114" s="164">
        <v>0.05</v>
      </c>
      <c r="K114" s="164"/>
      <c r="L114" s="164"/>
      <c r="M114" s="164">
        <f t="shared" si="6"/>
        <v>0.05</v>
      </c>
      <c r="N114" s="164"/>
      <c r="O114" s="164"/>
      <c r="P114" s="164">
        <f t="shared" si="7"/>
        <v>0</v>
      </c>
      <c r="Q114" s="164"/>
      <c r="R114" s="164"/>
    </row>
    <row r="115" spans="1:18" s="356" customFormat="1" ht="20.100000000000001" customHeight="1" x14ac:dyDescent="0.25">
      <c r="A115" s="149" t="s">
        <v>195</v>
      </c>
      <c r="B115" s="149"/>
      <c r="C115" s="149"/>
      <c r="D115" s="149"/>
      <c r="E115" s="149"/>
      <c r="F115" s="149"/>
      <c r="G115" s="149"/>
      <c r="H115" s="149"/>
      <c r="I115" s="14" t="s">
        <v>222</v>
      </c>
      <c r="J115" s="164">
        <v>0.15</v>
      </c>
      <c r="K115" s="164"/>
      <c r="L115" s="164"/>
      <c r="M115" s="164">
        <f t="shared" si="6"/>
        <v>0.15</v>
      </c>
      <c r="N115" s="164"/>
      <c r="O115" s="164"/>
      <c r="P115" s="164">
        <f t="shared" si="7"/>
        <v>0</v>
      </c>
      <c r="Q115" s="164"/>
      <c r="R115" s="164"/>
    </row>
    <row r="116" spans="1:18" s="356" customFormat="1" ht="20.100000000000001" customHeight="1" x14ac:dyDescent="0.25">
      <c r="A116" s="149" t="s">
        <v>196</v>
      </c>
      <c r="B116" s="149"/>
      <c r="C116" s="149"/>
      <c r="D116" s="149"/>
      <c r="E116" s="149"/>
      <c r="F116" s="149"/>
      <c r="G116" s="149"/>
      <c r="H116" s="149"/>
      <c r="I116" s="14" t="s">
        <v>223</v>
      </c>
      <c r="J116" s="164">
        <v>0.1</v>
      </c>
      <c r="K116" s="164"/>
      <c r="L116" s="164"/>
      <c r="M116" s="164">
        <f t="shared" si="6"/>
        <v>0.1</v>
      </c>
      <c r="N116" s="164"/>
      <c r="O116" s="164"/>
      <c r="P116" s="164">
        <f t="shared" si="7"/>
        <v>0</v>
      </c>
      <c r="Q116" s="164"/>
      <c r="R116" s="164"/>
    </row>
    <row r="117" spans="1:18" s="356" customFormat="1" ht="20.100000000000001" customHeight="1" x14ac:dyDescent="0.25">
      <c r="A117" s="149" t="s">
        <v>0</v>
      </c>
      <c r="B117" s="149"/>
      <c r="C117" s="149"/>
      <c r="D117" s="149"/>
      <c r="E117" s="149"/>
      <c r="F117" s="149"/>
      <c r="G117" s="149"/>
      <c r="H117" s="149"/>
      <c r="I117" s="14" t="s">
        <v>224</v>
      </c>
      <c r="J117" s="164">
        <v>0.3</v>
      </c>
      <c r="K117" s="164"/>
      <c r="L117" s="164"/>
      <c r="M117" s="164">
        <f t="shared" si="6"/>
        <v>0.3</v>
      </c>
      <c r="N117" s="164"/>
      <c r="O117" s="164"/>
      <c r="P117" s="164">
        <f t="shared" si="7"/>
        <v>0</v>
      </c>
      <c r="Q117" s="164"/>
      <c r="R117" s="164"/>
    </row>
    <row r="118" spans="1:18" s="356" customFormat="1" ht="20.100000000000001" customHeight="1" x14ac:dyDescent="0.25">
      <c r="A118" s="149" t="s">
        <v>197</v>
      </c>
      <c r="B118" s="149"/>
      <c r="C118" s="149"/>
      <c r="D118" s="149"/>
      <c r="E118" s="149"/>
      <c r="F118" s="149"/>
      <c r="G118" s="149"/>
      <c r="H118" s="149"/>
      <c r="I118" s="14" t="s">
        <v>225</v>
      </c>
      <c r="J118" s="164">
        <v>0.05</v>
      </c>
      <c r="K118" s="164"/>
      <c r="L118" s="164"/>
      <c r="M118" s="164">
        <f t="shared" si="6"/>
        <v>0.05</v>
      </c>
      <c r="N118" s="164"/>
      <c r="O118" s="164"/>
      <c r="P118" s="164">
        <f t="shared" si="7"/>
        <v>0</v>
      </c>
      <c r="Q118" s="164"/>
      <c r="R118" s="164"/>
    </row>
    <row r="119" spans="1:18" ht="20.100000000000001" customHeight="1" x14ac:dyDescent="0.25">
      <c r="A119" s="8"/>
      <c r="B119" s="8"/>
      <c r="C119" s="8"/>
      <c r="D119" s="8"/>
      <c r="E119" s="8"/>
      <c r="F119" s="8"/>
      <c r="G119" s="8"/>
      <c r="H119" s="8"/>
      <c r="I119" s="8"/>
      <c r="J119" s="8"/>
      <c r="K119" s="8"/>
      <c r="L119" s="8"/>
      <c r="M119" s="8"/>
      <c r="N119" s="8"/>
      <c r="O119" s="8"/>
      <c r="P119" s="8"/>
      <c r="Q119" s="8"/>
      <c r="R119" s="8"/>
    </row>
    <row r="120" spans="1:18" s="356" customFormat="1" ht="20.100000000000001" customHeight="1" x14ac:dyDescent="0.25">
      <c r="A120" s="147" t="s">
        <v>81</v>
      </c>
      <c r="B120" s="147"/>
      <c r="C120" s="147"/>
      <c r="D120" s="147"/>
      <c r="E120" s="147"/>
      <c r="F120" s="147"/>
      <c r="G120" s="147"/>
      <c r="H120" s="147"/>
      <c r="I120" s="147"/>
      <c r="J120" s="165">
        <f>1+(SUM(J112:L118))</f>
        <v>1.9</v>
      </c>
      <c r="K120" s="165"/>
      <c r="L120" s="165"/>
      <c r="M120" s="165">
        <f>1+(SUM(M112:O118))</f>
        <v>1.9</v>
      </c>
      <c r="N120" s="165"/>
      <c r="O120" s="165"/>
      <c r="P120" s="8"/>
      <c r="Q120" s="8"/>
      <c r="R120" s="8"/>
    </row>
    <row r="121" spans="1:18" s="356" customFormat="1" ht="20.100000000000001" customHeight="1" x14ac:dyDescent="0.25">
      <c r="A121" s="192" t="s">
        <v>229</v>
      </c>
      <c r="B121" s="192"/>
      <c r="C121" s="192"/>
      <c r="D121" s="192"/>
      <c r="E121" s="192"/>
      <c r="F121" s="192"/>
      <c r="G121" s="192"/>
      <c r="H121" s="192"/>
      <c r="I121" s="192"/>
      <c r="J121" s="192"/>
      <c r="K121" s="192"/>
      <c r="L121" s="192"/>
      <c r="M121" s="192"/>
      <c r="N121" s="192"/>
      <c r="O121" s="192"/>
      <c r="P121" s="165">
        <f>SUM(P112:R118)</f>
        <v>0</v>
      </c>
      <c r="Q121" s="165"/>
      <c r="R121" s="165"/>
    </row>
    <row r="122" spans="1:18" ht="20.100000000000001" customHeight="1" x14ac:dyDescent="0.25">
      <c r="A122" s="8"/>
      <c r="B122" s="8"/>
      <c r="C122" s="8"/>
      <c r="D122" s="8"/>
      <c r="E122" s="8"/>
      <c r="F122" s="8"/>
      <c r="G122" s="8"/>
      <c r="H122" s="8"/>
      <c r="I122" s="8"/>
      <c r="J122" s="8"/>
      <c r="K122" s="8"/>
      <c r="L122" s="8"/>
      <c r="M122" s="8"/>
      <c r="N122" s="8"/>
      <c r="O122" s="8"/>
      <c r="P122" s="8"/>
      <c r="Q122" s="8"/>
      <c r="R122" s="8"/>
    </row>
    <row r="123" spans="1:18" s="356" customFormat="1" ht="20.100000000000001" customHeight="1" x14ac:dyDescent="0.25">
      <c r="A123" s="166" t="s">
        <v>198</v>
      </c>
      <c r="B123" s="166"/>
      <c r="C123" s="166"/>
      <c r="D123" s="166"/>
      <c r="E123" s="166"/>
      <c r="F123" s="166"/>
      <c r="G123" s="166"/>
      <c r="H123" s="166"/>
      <c r="I123" s="191" t="s">
        <v>20</v>
      </c>
      <c r="J123" s="191"/>
      <c r="K123" s="191"/>
      <c r="L123" s="191"/>
      <c r="M123" s="191"/>
      <c r="N123" s="191"/>
      <c r="O123" s="191"/>
      <c r="P123" s="166" t="s">
        <v>3</v>
      </c>
      <c r="Q123" s="166"/>
      <c r="R123" s="166"/>
    </row>
    <row r="124" spans="1:18" s="356" customFormat="1" ht="20.100000000000001" customHeight="1" x14ac:dyDescent="0.25">
      <c r="A124" s="166"/>
      <c r="B124" s="166"/>
      <c r="C124" s="166"/>
      <c r="D124" s="166"/>
      <c r="E124" s="166"/>
      <c r="F124" s="166"/>
      <c r="G124" s="166"/>
      <c r="H124" s="166"/>
      <c r="I124" s="51" t="s">
        <v>219</v>
      </c>
      <c r="J124" s="51" t="s">
        <v>220</v>
      </c>
      <c r="K124" s="51" t="s">
        <v>221</v>
      </c>
      <c r="L124" s="51" t="s">
        <v>222</v>
      </c>
      <c r="M124" s="51" t="s">
        <v>223</v>
      </c>
      <c r="N124" s="51" t="s">
        <v>224</v>
      </c>
      <c r="O124" s="51" t="s">
        <v>225</v>
      </c>
      <c r="P124" s="166"/>
      <c r="Q124" s="166"/>
      <c r="R124" s="166"/>
    </row>
    <row r="125" spans="1:18" s="356" customFormat="1" ht="20.100000000000001" customHeight="1" x14ac:dyDescent="0.25">
      <c r="A125" s="191"/>
      <c r="B125" s="191"/>
      <c r="C125" s="191"/>
      <c r="D125" s="191"/>
      <c r="E125" s="191"/>
      <c r="F125" s="191"/>
      <c r="G125" s="191"/>
      <c r="H125" s="191"/>
      <c r="I125" s="4">
        <f>$M$112</f>
        <v>0.15</v>
      </c>
      <c r="J125" s="4">
        <f>$M$113</f>
        <v>0.1</v>
      </c>
      <c r="K125" s="4">
        <f>$M$114</f>
        <v>0.05</v>
      </c>
      <c r="L125" s="4">
        <f>$M$115</f>
        <v>0.15</v>
      </c>
      <c r="M125" s="4">
        <f>$M$116</f>
        <v>0.1</v>
      </c>
      <c r="N125" s="4"/>
      <c r="O125" s="4">
        <f>$M$118</f>
        <v>0.05</v>
      </c>
      <c r="P125" s="174">
        <f>1+(SUM(I125:O125))</f>
        <v>1.6</v>
      </c>
      <c r="Q125" s="174"/>
      <c r="R125" s="174"/>
    </row>
    <row r="126" spans="1:18" ht="20.100000000000001" customHeight="1" x14ac:dyDescent="0.25">
      <c r="A126" s="8"/>
      <c r="B126" s="8"/>
      <c r="C126" s="8"/>
      <c r="D126" s="8"/>
      <c r="E126" s="8"/>
      <c r="F126" s="8"/>
      <c r="G126" s="8"/>
      <c r="H126" s="8"/>
      <c r="I126" s="8"/>
      <c r="J126" s="8"/>
      <c r="K126" s="8"/>
      <c r="L126" s="8"/>
      <c r="M126" s="8"/>
      <c r="N126" s="8"/>
      <c r="O126" s="8"/>
      <c r="P126" s="8"/>
      <c r="Q126" s="8"/>
      <c r="R126" s="8"/>
    </row>
    <row r="127" spans="1:18" s="356" customFormat="1" ht="20.100000000000001" customHeight="1" x14ac:dyDescent="0.25">
      <c r="A127" s="158" t="s">
        <v>80</v>
      </c>
      <c r="B127" s="158"/>
      <c r="C127" s="158"/>
      <c r="D127" s="158"/>
      <c r="E127" s="158"/>
      <c r="F127" s="158"/>
      <c r="G127" s="158"/>
      <c r="H127" s="158"/>
      <c r="I127" s="158"/>
      <c r="J127" s="158"/>
      <c r="K127" s="158"/>
      <c r="L127" s="158"/>
      <c r="M127" s="158"/>
      <c r="N127" s="158"/>
      <c r="O127" s="158"/>
      <c r="P127" s="158"/>
      <c r="Q127" s="158"/>
      <c r="R127" s="158"/>
    </row>
    <row r="128" spans="1:18" s="356" customFormat="1" ht="20.100000000000001" customHeight="1" x14ac:dyDescent="0.25">
      <c r="A128" s="158"/>
      <c r="B128" s="158"/>
      <c r="C128" s="158"/>
      <c r="D128" s="158"/>
      <c r="E128" s="158"/>
      <c r="F128" s="158"/>
      <c r="G128" s="158"/>
      <c r="H128" s="158"/>
      <c r="I128" s="158"/>
      <c r="J128" s="158"/>
      <c r="K128" s="158"/>
      <c r="L128" s="158"/>
      <c r="M128" s="158"/>
      <c r="N128" s="158"/>
      <c r="O128" s="158"/>
      <c r="P128" s="158"/>
      <c r="Q128" s="158"/>
      <c r="R128" s="158"/>
    </row>
    <row r="129" spans="1:28" ht="20.100000000000001" customHeight="1" x14ac:dyDescent="0.25">
      <c r="A129" s="45"/>
      <c r="B129" s="45"/>
      <c r="C129" s="45"/>
      <c r="D129" s="45"/>
      <c r="E129" s="45"/>
      <c r="F129" s="45"/>
      <c r="G129" s="45"/>
      <c r="H129" s="45"/>
      <c r="I129" s="45"/>
      <c r="J129" s="45"/>
      <c r="K129" s="45"/>
      <c r="L129" s="45"/>
      <c r="M129" s="45"/>
      <c r="N129" s="45"/>
      <c r="O129" s="45"/>
      <c r="P129" s="45"/>
      <c r="Q129" s="45"/>
      <c r="R129" s="45"/>
    </row>
    <row r="130" spans="1:28" ht="20.100000000000001" customHeight="1" x14ac:dyDescent="0.25">
      <c r="A130" s="8"/>
      <c r="B130" s="8"/>
      <c r="C130" s="8"/>
      <c r="D130" s="8"/>
      <c r="E130" s="8"/>
      <c r="F130" s="8"/>
      <c r="G130" s="8"/>
      <c r="H130" s="8"/>
      <c r="I130" s="8"/>
      <c r="J130" s="8"/>
      <c r="K130" s="8"/>
      <c r="L130" s="8"/>
      <c r="M130" s="8"/>
      <c r="N130" s="8"/>
      <c r="O130" s="8"/>
      <c r="P130" s="8"/>
      <c r="Q130" s="8"/>
      <c r="R130" s="8"/>
    </row>
    <row r="131" spans="1:28" ht="39.950000000000003" customHeight="1" x14ac:dyDescent="0.25">
      <c r="A131" s="46" t="s">
        <v>5</v>
      </c>
      <c r="B131" s="166" t="str">
        <f>P36</f>
        <v>Valor unitário homogeneizado</v>
      </c>
      <c r="C131" s="166"/>
      <c r="D131" s="166"/>
      <c r="E131" s="46"/>
      <c r="F131" s="46"/>
      <c r="G131" s="46"/>
      <c r="H131" s="46"/>
      <c r="I131" s="46" t="s">
        <v>219</v>
      </c>
      <c r="J131" s="46" t="s">
        <v>220</v>
      </c>
      <c r="K131" s="46" t="s">
        <v>221</v>
      </c>
      <c r="L131" s="46" t="s">
        <v>222</v>
      </c>
      <c r="M131" s="46" t="s">
        <v>223</v>
      </c>
      <c r="N131" s="46" t="s">
        <v>224</v>
      </c>
      <c r="O131" s="46" t="s">
        <v>225</v>
      </c>
      <c r="P131" s="166" t="s">
        <v>3</v>
      </c>
      <c r="Q131" s="166"/>
      <c r="R131" s="166"/>
      <c r="S131" s="357"/>
      <c r="T131" s="357"/>
      <c r="U131" s="357"/>
      <c r="V131" s="357"/>
      <c r="Y131" s="356"/>
      <c r="Z131" s="356" t="s">
        <v>180</v>
      </c>
      <c r="AA131" s="356" t="s">
        <v>181</v>
      </c>
      <c r="AB131" s="356" t="s">
        <v>182</v>
      </c>
    </row>
    <row r="132" spans="1:28" ht="20.100000000000001" customHeight="1" x14ac:dyDescent="0.25">
      <c r="A132" s="43">
        <v>1</v>
      </c>
      <c r="B132" s="185">
        <f>P37</f>
        <v>426.31578947368416</v>
      </c>
      <c r="C132" s="185"/>
      <c r="D132" s="185"/>
      <c r="E132" s="4"/>
      <c r="F132" s="4"/>
      <c r="G132" s="4"/>
      <c r="H132" s="4"/>
      <c r="I132" s="4">
        <f>$J$112</f>
        <v>0.15</v>
      </c>
      <c r="J132" s="4">
        <f>$J$113</f>
        <v>0.1</v>
      </c>
      <c r="K132" s="4">
        <f>$J$114</f>
        <v>0.05</v>
      </c>
      <c r="L132" s="4">
        <f>$J$115</f>
        <v>0.15</v>
      </c>
      <c r="M132" s="4">
        <f>$J$116</f>
        <v>0.1</v>
      </c>
      <c r="N132" s="4"/>
      <c r="O132" s="4">
        <f>$J$118</f>
        <v>0.05</v>
      </c>
      <c r="P132" s="174">
        <f t="shared" ref="P132:P134" si="8">1+(SUM(I132:O132))</f>
        <v>1.6</v>
      </c>
      <c r="Q132" s="174"/>
      <c r="R132" s="174"/>
      <c r="S132" s="357"/>
      <c r="T132" s="357"/>
      <c r="U132" s="357"/>
      <c r="V132" s="357"/>
      <c r="Y132" s="356"/>
      <c r="Z132" s="356">
        <v>1</v>
      </c>
      <c r="AA132" s="366">
        <f t="shared" ref="AA132:AA134" si="9">P132</f>
        <v>1.6</v>
      </c>
      <c r="AB132" s="356">
        <v>1.9</v>
      </c>
    </row>
    <row r="133" spans="1:28" ht="20.100000000000001" customHeight="1" x14ac:dyDescent="0.25">
      <c r="A133" s="44">
        <v>2</v>
      </c>
      <c r="B133" s="150">
        <f>P38</f>
        <v>444.07894736842098</v>
      </c>
      <c r="C133" s="150"/>
      <c r="D133" s="150"/>
      <c r="E133" s="3"/>
      <c r="F133" s="3"/>
      <c r="G133" s="3"/>
      <c r="H133" s="3"/>
      <c r="I133" s="3">
        <f t="shared" ref="I133:I134" si="10">$J$112</f>
        <v>0.15</v>
      </c>
      <c r="J133" s="3">
        <f t="shared" ref="J133:J134" si="11">$J$113</f>
        <v>0.1</v>
      </c>
      <c r="K133" s="3">
        <f t="shared" ref="K133:K134" si="12">$J$114</f>
        <v>0.05</v>
      </c>
      <c r="L133" s="3">
        <f t="shared" ref="L133:L134" si="13">$J$115</f>
        <v>0.15</v>
      </c>
      <c r="M133" s="3">
        <f t="shared" ref="M133:M134" si="14">$J$116</f>
        <v>0.1</v>
      </c>
      <c r="N133" s="3"/>
      <c r="O133" s="3">
        <f t="shared" ref="O133:O134" si="15">$J$118</f>
        <v>0.05</v>
      </c>
      <c r="P133" s="188">
        <f t="shared" si="8"/>
        <v>1.6</v>
      </c>
      <c r="Q133" s="188"/>
      <c r="R133" s="188"/>
      <c r="S133" s="357"/>
      <c r="T133" s="357"/>
      <c r="U133" s="357"/>
      <c r="V133" s="357"/>
      <c r="Y133" s="356"/>
      <c r="Z133" s="356">
        <v>1</v>
      </c>
      <c r="AA133" s="366">
        <f t="shared" si="9"/>
        <v>1.6</v>
      </c>
      <c r="AB133" s="356">
        <v>1.9</v>
      </c>
    </row>
    <row r="134" spans="1:28" ht="20.100000000000001" customHeight="1" x14ac:dyDescent="0.25">
      <c r="A134" s="44">
        <v>3</v>
      </c>
      <c r="B134" s="150">
        <f>P39</f>
        <v>617.46361746361708</v>
      </c>
      <c r="C134" s="150"/>
      <c r="D134" s="150"/>
      <c r="E134" s="3"/>
      <c r="F134" s="3"/>
      <c r="G134" s="3"/>
      <c r="H134" s="3"/>
      <c r="I134" s="3">
        <f t="shared" si="10"/>
        <v>0.15</v>
      </c>
      <c r="J134" s="3">
        <f t="shared" si="11"/>
        <v>0.1</v>
      </c>
      <c r="K134" s="3">
        <f t="shared" si="12"/>
        <v>0.05</v>
      </c>
      <c r="L134" s="3">
        <f t="shared" si="13"/>
        <v>0.15</v>
      </c>
      <c r="M134" s="3">
        <f t="shared" si="14"/>
        <v>0.1</v>
      </c>
      <c r="N134" s="3">
        <f t="shared" ref="N134" si="16">$J$117</f>
        <v>0.3</v>
      </c>
      <c r="O134" s="3">
        <f t="shared" si="15"/>
        <v>0.05</v>
      </c>
      <c r="P134" s="188">
        <f t="shared" si="8"/>
        <v>1.9</v>
      </c>
      <c r="Q134" s="188"/>
      <c r="R134" s="188"/>
      <c r="S134" s="357"/>
      <c r="T134" s="357"/>
      <c r="U134" s="357"/>
      <c r="V134" s="357"/>
      <c r="Y134" s="356"/>
      <c r="Z134" s="356">
        <v>1</v>
      </c>
      <c r="AA134" s="366">
        <f t="shared" si="9"/>
        <v>1.9</v>
      </c>
      <c r="AB134" s="356">
        <v>1.9</v>
      </c>
    </row>
    <row r="135" spans="1:28" ht="20.100000000000001" customHeight="1" x14ac:dyDescent="0.25">
      <c r="A135" s="8"/>
      <c r="B135" s="8"/>
      <c r="C135" s="8"/>
      <c r="D135" s="8"/>
      <c r="E135" s="8"/>
      <c r="F135" s="8"/>
      <c r="G135" s="8"/>
      <c r="H135" s="8"/>
      <c r="I135" s="8"/>
      <c r="J135" s="8"/>
      <c r="K135" s="8"/>
      <c r="L135" s="8"/>
      <c r="M135" s="8"/>
      <c r="N135" s="8"/>
      <c r="O135" s="8"/>
      <c r="P135" s="8"/>
      <c r="Q135" s="8"/>
      <c r="R135" s="8"/>
    </row>
    <row r="136" spans="1:28" ht="20.100000000000001" customHeight="1" x14ac:dyDescent="0.25">
      <c r="A136" s="8"/>
      <c r="B136" s="8"/>
      <c r="C136" s="8"/>
      <c r="D136" s="8"/>
      <c r="E136" s="8"/>
      <c r="F136" s="8"/>
      <c r="G136" s="8"/>
      <c r="H136" s="8"/>
      <c r="I136" s="8"/>
      <c r="J136" s="8"/>
      <c r="K136" s="8"/>
      <c r="L136" s="8"/>
      <c r="M136" s="8"/>
      <c r="N136" s="8"/>
      <c r="O136" s="8"/>
      <c r="P136" s="8"/>
      <c r="Q136" s="8"/>
      <c r="R136" s="8"/>
    </row>
    <row r="137" spans="1:28" ht="20.100000000000001" customHeight="1" x14ac:dyDescent="0.25">
      <c r="A137" s="8"/>
      <c r="B137" s="8"/>
      <c r="C137" s="8"/>
      <c r="D137" s="8"/>
      <c r="E137" s="8"/>
      <c r="F137" s="8"/>
      <c r="G137" s="8"/>
      <c r="H137" s="8"/>
      <c r="I137" s="8"/>
      <c r="J137" s="8"/>
      <c r="K137" s="8"/>
      <c r="L137" s="8"/>
      <c r="M137" s="8"/>
      <c r="N137" s="8"/>
      <c r="O137" s="8"/>
      <c r="P137" s="8"/>
      <c r="Q137" s="8"/>
      <c r="R137" s="8"/>
    </row>
    <row r="138" spans="1:28" ht="20.100000000000001" customHeight="1" x14ac:dyDescent="0.25">
      <c r="A138" s="8"/>
      <c r="B138" s="8"/>
      <c r="C138" s="8"/>
      <c r="D138" s="8"/>
      <c r="E138" s="8"/>
      <c r="F138" s="8"/>
      <c r="G138" s="8"/>
      <c r="H138" s="8"/>
      <c r="I138" s="8"/>
      <c r="J138" s="8"/>
      <c r="K138" s="8"/>
      <c r="L138" s="8"/>
      <c r="M138" s="8"/>
      <c r="N138" s="8"/>
      <c r="O138" s="8"/>
      <c r="P138" s="8"/>
      <c r="Q138" s="8"/>
      <c r="R138" s="8"/>
    </row>
    <row r="139" spans="1:28" ht="20.100000000000001" customHeight="1" x14ac:dyDescent="0.25">
      <c r="A139" s="8"/>
      <c r="B139" s="8"/>
      <c r="C139" s="8"/>
      <c r="D139" s="8"/>
      <c r="E139" s="8"/>
      <c r="F139" s="8"/>
      <c r="G139" s="8"/>
      <c r="H139" s="8"/>
      <c r="I139" s="8"/>
      <c r="J139" s="8"/>
      <c r="K139" s="8"/>
      <c r="L139" s="8"/>
      <c r="M139" s="8"/>
      <c r="N139" s="8"/>
      <c r="O139" s="8"/>
      <c r="P139" s="8"/>
      <c r="Q139" s="8"/>
      <c r="R139" s="8"/>
    </row>
    <row r="140" spans="1:28" ht="20.100000000000001" customHeight="1" x14ac:dyDescent="0.25">
      <c r="A140" s="8"/>
      <c r="B140" s="8"/>
      <c r="C140" s="8"/>
      <c r="D140" s="8"/>
      <c r="E140" s="8"/>
      <c r="F140" s="8"/>
      <c r="G140" s="8"/>
      <c r="H140" s="8"/>
      <c r="I140" s="8"/>
      <c r="J140" s="8"/>
      <c r="K140" s="8"/>
      <c r="L140" s="8"/>
      <c r="M140" s="8"/>
      <c r="N140" s="8"/>
      <c r="O140" s="8"/>
      <c r="P140" s="8"/>
      <c r="Q140" s="8"/>
      <c r="R140" s="8"/>
    </row>
    <row r="141" spans="1:28" ht="20.100000000000001" customHeight="1" x14ac:dyDescent="0.25">
      <c r="A141" s="8"/>
      <c r="B141" s="8"/>
      <c r="C141" s="8"/>
      <c r="D141" s="8"/>
      <c r="E141" s="8"/>
      <c r="F141" s="8"/>
      <c r="G141" s="8"/>
      <c r="H141" s="8"/>
      <c r="I141" s="8"/>
      <c r="J141" s="8"/>
      <c r="K141" s="8"/>
      <c r="L141" s="8"/>
      <c r="M141" s="8"/>
      <c r="N141" s="8"/>
      <c r="O141" s="8"/>
      <c r="P141" s="8"/>
      <c r="Q141" s="8"/>
      <c r="R141" s="8"/>
    </row>
    <row r="142" spans="1:28" ht="20.100000000000001" customHeight="1" x14ac:dyDescent="0.25">
      <c r="A142" s="8"/>
      <c r="B142" s="8"/>
      <c r="C142" s="8"/>
      <c r="D142" s="8"/>
      <c r="E142" s="8"/>
      <c r="F142" s="8"/>
      <c r="G142" s="8"/>
      <c r="H142" s="8"/>
      <c r="I142" s="8"/>
      <c r="J142" s="8"/>
      <c r="K142" s="8"/>
      <c r="L142" s="8"/>
      <c r="M142" s="8"/>
      <c r="N142" s="8"/>
      <c r="O142" s="8"/>
      <c r="P142" s="8"/>
      <c r="Q142" s="8"/>
      <c r="R142" s="8"/>
    </row>
    <row r="143" spans="1:28" ht="20.100000000000001" customHeight="1" x14ac:dyDescent="0.25">
      <c r="A143" s="8"/>
      <c r="B143" s="8"/>
      <c r="C143" s="8"/>
      <c r="D143" s="8"/>
      <c r="E143" s="8"/>
      <c r="F143" s="8"/>
      <c r="G143" s="8"/>
      <c r="H143" s="8"/>
      <c r="I143" s="8"/>
      <c r="J143" s="8"/>
      <c r="K143" s="8"/>
      <c r="L143" s="8"/>
      <c r="M143" s="8"/>
      <c r="N143" s="8"/>
      <c r="O143" s="8"/>
      <c r="P143" s="8"/>
      <c r="Q143" s="8"/>
      <c r="R143" s="8"/>
    </row>
    <row r="144" spans="1:28" ht="20.100000000000001" customHeight="1" x14ac:dyDescent="0.25">
      <c r="A144" s="8"/>
      <c r="B144" s="8"/>
      <c r="C144" s="8"/>
      <c r="D144" s="8"/>
      <c r="E144" s="8"/>
      <c r="F144" s="8"/>
      <c r="G144" s="8"/>
      <c r="H144" s="8"/>
      <c r="I144" s="8"/>
      <c r="J144" s="8"/>
      <c r="K144" s="8"/>
      <c r="L144" s="8"/>
      <c r="M144" s="8"/>
      <c r="N144" s="8"/>
      <c r="O144" s="8"/>
      <c r="P144" s="8"/>
      <c r="Q144" s="8"/>
      <c r="R144" s="8"/>
    </row>
    <row r="145" spans="1:18" ht="20.100000000000001" customHeight="1" x14ac:dyDescent="0.25">
      <c r="A145" s="8"/>
      <c r="B145" s="8"/>
      <c r="C145" s="8"/>
      <c r="D145" s="8"/>
      <c r="E145" s="8"/>
      <c r="F145" s="8"/>
      <c r="G145" s="8"/>
      <c r="H145" s="8"/>
      <c r="I145" s="8"/>
      <c r="J145" s="8"/>
      <c r="K145" s="8"/>
      <c r="L145" s="8"/>
      <c r="M145" s="8"/>
      <c r="N145" s="8"/>
      <c r="O145" s="8"/>
      <c r="P145" s="8"/>
      <c r="Q145" s="8"/>
      <c r="R145" s="8"/>
    </row>
    <row r="146" spans="1:18" ht="20.100000000000001" customHeight="1" x14ac:dyDescent="0.25">
      <c r="A146" s="8"/>
      <c r="B146" s="8"/>
      <c r="C146" s="8"/>
      <c r="D146" s="8"/>
      <c r="E146" s="8"/>
      <c r="F146" s="8"/>
      <c r="G146" s="8"/>
      <c r="H146" s="8"/>
      <c r="I146" s="8"/>
      <c r="J146" s="8"/>
      <c r="K146" s="8"/>
      <c r="L146" s="8"/>
      <c r="M146" s="8"/>
      <c r="N146" s="8"/>
      <c r="O146" s="8"/>
      <c r="P146" s="8"/>
      <c r="Q146" s="8"/>
      <c r="R146" s="8"/>
    </row>
    <row r="147" spans="1:18" ht="20.100000000000001" customHeight="1" x14ac:dyDescent="0.25">
      <c r="A147" s="8"/>
      <c r="B147" s="8"/>
      <c r="C147" s="8"/>
      <c r="D147" s="8"/>
      <c r="E147" s="8"/>
      <c r="F147" s="8"/>
      <c r="G147" s="8"/>
      <c r="H147" s="8"/>
      <c r="I147" s="8"/>
      <c r="J147" s="8"/>
      <c r="K147" s="8"/>
      <c r="L147" s="8"/>
      <c r="M147" s="8"/>
      <c r="N147" s="8"/>
      <c r="O147" s="8"/>
      <c r="P147" s="8"/>
      <c r="Q147" s="8"/>
      <c r="R147" s="8"/>
    </row>
    <row r="148" spans="1:18" ht="20.100000000000001" customHeight="1" x14ac:dyDescent="0.25">
      <c r="A148" s="8"/>
      <c r="B148" s="8"/>
      <c r="C148" s="8"/>
      <c r="D148" s="8"/>
      <c r="E148" s="8"/>
      <c r="F148" s="8"/>
      <c r="G148" s="8"/>
      <c r="H148" s="8"/>
      <c r="I148" s="8"/>
      <c r="J148" s="8"/>
      <c r="K148" s="8"/>
      <c r="L148" s="8"/>
      <c r="M148" s="8"/>
      <c r="N148" s="8"/>
      <c r="O148" s="8"/>
      <c r="P148" s="8"/>
      <c r="Q148" s="8"/>
      <c r="R148" s="8"/>
    </row>
    <row r="149" spans="1:18" ht="20.100000000000001" customHeight="1" x14ac:dyDescent="0.25">
      <c r="A149" s="8"/>
      <c r="B149" s="8"/>
      <c r="C149" s="8"/>
      <c r="D149" s="8"/>
      <c r="E149" s="8"/>
      <c r="F149" s="8"/>
      <c r="G149" s="8"/>
      <c r="H149" s="8"/>
      <c r="I149" s="8"/>
      <c r="J149" s="8"/>
      <c r="K149" s="8"/>
      <c r="L149" s="8"/>
      <c r="M149" s="8"/>
      <c r="N149" s="8"/>
      <c r="O149" s="8"/>
      <c r="P149" s="8"/>
      <c r="Q149" s="8"/>
      <c r="R149" s="8"/>
    </row>
    <row r="150" spans="1:18" ht="20.100000000000001" customHeight="1" x14ac:dyDescent="0.25">
      <c r="A150" s="8"/>
      <c r="B150" s="8"/>
      <c r="C150" s="8"/>
      <c r="D150" s="8"/>
      <c r="E150" s="8"/>
      <c r="F150" s="8"/>
      <c r="G150" s="8"/>
      <c r="H150" s="8"/>
      <c r="I150" s="8"/>
      <c r="J150" s="8"/>
      <c r="K150" s="8"/>
      <c r="L150" s="8"/>
      <c r="M150" s="8"/>
      <c r="N150" s="8"/>
      <c r="O150" s="8"/>
      <c r="P150" s="8"/>
      <c r="Q150" s="8"/>
      <c r="R150" s="8"/>
    </row>
    <row r="151" spans="1:18" ht="20.100000000000001" customHeight="1" x14ac:dyDescent="0.25">
      <c r="A151" s="8"/>
      <c r="B151" s="8"/>
      <c r="C151" s="8"/>
      <c r="D151" s="8"/>
      <c r="E151" s="8"/>
      <c r="F151" s="8"/>
      <c r="G151" s="8"/>
      <c r="H151" s="8"/>
      <c r="I151" s="8"/>
      <c r="J151" s="8"/>
      <c r="K151" s="8"/>
      <c r="L151" s="8"/>
      <c r="M151" s="8"/>
      <c r="N151" s="8"/>
      <c r="O151" s="8"/>
      <c r="P151" s="8"/>
      <c r="Q151" s="8"/>
      <c r="R151" s="8"/>
    </row>
    <row r="152" spans="1:18" s="356" customFormat="1" ht="39.950000000000003" customHeight="1" x14ac:dyDescent="0.25">
      <c r="A152" s="46" t="s">
        <v>5</v>
      </c>
      <c r="B152" s="166" t="str">
        <f>B131</f>
        <v>Valor unitário homogeneizado</v>
      </c>
      <c r="C152" s="166"/>
      <c r="D152" s="166"/>
      <c r="E152" s="166" t="s">
        <v>226</v>
      </c>
      <c r="F152" s="166"/>
      <c r="G152" s="166"/>
      <c r="H152" s="166" t="s">
        <v>227</v>
      </c>
      <c r="I152" s="166"/>
      <c r="J152" s="166"/>
      <c r="K152" s="166" t="s">
        <v>9</v>
      </c>
      <c r="L152" s="166"/>
      <c r="M152" s="166"/>
      <c r="N152" s="166" t="s">
        <v>28</v>
      </c>
      <c r="O152" s="166"/>
      <c r="P152" s="166"/>
      <c r="Q152" s="166"/>
      <c r="R152" s="166"/>
    </row>
    <row r="153" spans="1:18" s="356" customFormat="1" ht="20.100000000000001" customHeight="1" x14ac:dyDescent="0.25">
      <c r="A153" s="43">
        <v>1</v>
      </c>
      <c r="B153" s="185">
        <f>B132</f>
        <v>426.31578947368416</v>
      </c>
      <c r="C153" s="185"/>
      <c r="D153" s="185"/>
      <c r="E153" s="161">
        <f>P132</f>
        <v>1.6</v>
      </c>
      <c r="F153" s="161"/>
      <c r="G153" s="161"/>
      <c r="H153" s="161">
        <f>$P$125</f>
        <v>1.6</v>
      </c>
      <c r="I153" s="161"/>
      <c r="J153" s="161"/>
      <c r="K153" s="161">
        <f>H153/E153</f>
        <v>1</v>
      </c>
      <c r="L153" s="161"/>
      <c r="M153" s="161"/>
      <c r="N153" s="185">
        <f t="shared" ref="N153:N155" si="17">B153*K153</f>
        <v>426.31578947368416</v>
      </c>
      <c r="O153" s="185"/>
      <c r="P153" s="185"/>
      <c r="Q153" s="185"/>
      <c r="R153" s="185"/>
    </row>
    <row r="154" spans="1:18" s="356" customFormat="1" ht="20.100000000000001" customHeight="1" x14ac:dyDescent="0.25">
      <c r="A154" s="44">
        <v>2</v>
      </c>
      <c r="B154" s="150">
        <f>B133</f>
        <v>444.07894736842098</v>
      </c>
      <c r="C154" s="150"/>
      <c r="D154" s="150"/>
      <c r="E154" s="160">
        <f>P133</f>
        <v>1.6</v>
      </c>
      <c r="F154" s="160"/>
      <c r="G154" s="160"/>
      <c r="H154" s="160">
        <f t="shared" ref="H154:H155" si="18">$P$125</f>
        <v>1.6</v>
      </c>
      <c r="I154" s="160"/>
      <c r="J154" s="160"/>
      <c r="K154" s="160">
        <f t="shared" ref="K154:K155" si="19">H154/E154</f>
        <v>1</v>
      </c>
      <c r="L154" s="160"/>
      <c r="M154" s="160"/>
      <c r="N154" s="150">
        <f t="shared" si="17"/>
        <v>444.07894736842098</v>
      </c>
      <c r="O154" s="150"/>
      <c r="P154" s="150"/>
      <c r="Q154" s="150"/>
      <c r="R154" s="150"/>
    </row>
    <row r="155" spans="1:18" s="356" customFormat="1" ht="20.100000000000001" customHeight="1" x14ac:dyDescent="0.25">
      <c r="A155" s="44">
        <v>3</v>
      </c>
      <c r="B155" s="150">
        <f>B134</f>
        <v>617.46361746361708</v>
      </c>
      <c r="C155" s="150"/>
      <c r="D155" s="150"/>
      <c r="E155" s="160">
        <f>P134</f>
        <v>1.9</v>
      </c>
      <c r="F155" s="160"/>
      <c r="G155" s="160"/>
      <c r="H155" s="160">
        <f t="shared" si="18"/>
        <v>1.6</v>
      </c>
      <c r="I155" s="160"/>
      <c r="J155" s="160"/>
      <c r="K155" s="160">
        <f t="shared" si="19"/>
        <v>0.8421052631578948</v>
      </c>
      <c r="L155" s="160"/>
      <c r="M155" s="160"/>
      <c r="N155" s="150">
        <f t="shared" si="17"/>
        <v>519.969362074625</v>
      </c>
      <c r="O155" s="150"/>
      <c r="P155" s="150"/>
      <c r="Q155" s="150"/>
      <c r="R155" s="150"/>
    </row>
    <row r="156" spans="1:18" ht="20.100000000000001" customHeight="1" x14ac:dyDescent="0.25">
      <c r="A156" s="8"/>
      <c r="B156" s="8"/>
      <c r="C156" s="8"/>
      <c r="D156" s="8"/>
      <c r="E156" s="8"/>
      <c r="F156" s="8"/>
      <c r="G156" s="8"/>
      <c r="H156" s="8"/>
      <c r="I156" s="8"/>
      <c r="J156" s="8"/>
      <c r="K156" s="8"/>
      <c r="L156" s="8"/>
      <c r="M156" s="8"/>
      <c r="N156" s="8"/>
      <c r="O156" s="8"/>
      <c r="P156" s="8"/>
      <c r="Q156" s="8"/>
      <c r="R156" s="8"/>
    </row>
    <row r="157" spans="1:18" s="356" customFormat="1" ht="20.100000000000001" customHeight="1" x14ac:dyDescent="0.25">
      <c r="A157" s="8"/>
      <c r="B157" s="8"/>
      <c r="C157" s="8"/>
      <c r="D157" s="8"/>
      <c r="E157" s="8"/>
      <c r="F157" s="8"/>
      <c r="G157" s="8"/>
      <c r="H157" s="8"/>
      <c r="I157" s="8"/>
      <c r="J157" s="8"/>
      <c r="K157" s="8"/>
      <c r="L157" s="147" t="s">
        <v>22</v>
      </c>
      <c r="M157" s="147"/>
      <c r="N157" s="147"/>
      <c r="O157" s="147"/>
      <c r="P157" s="146">
        <f>AVERAGE(N153:R155)</f>
        <v>463.45469963891009</v>
      </c>
      <c r="Q157" s="146"/>
      <c r="R157" s="146"/>
    </row>
    <row r="158" spans="1:18" s="356" customFormat="1" ht="20.100000000000001" customHeight="1" x14ac:dyDescent="0.25">
      <c r="A158" s="8"/>
      <c r="B158" s="8"/>
      <c r="C158" s="8"/>
      <c r="D158" s="8"/>
      <c r="E158" s="8"/>
      <c r="F158" s="8"/>
      <c r="G158" s="8"/>
      <c r="H158" s="8"/>
      <c r="I158" s="8"/>
      <c r="J158" s="8"/>
      <c r="K158" s="8"/>
      <c r="L158" s="157" t="s">
        <v>23</v>
      </c>
      <c r="M158" s="157"/>
      <c r="N158" s="157"/>
      <c r="O158" s="157"/>
      <c r="P158" s="146">
        <f>STDEVA(N153:R155)</f>
        <v>49.742464225905067</v>
      </c>
      <c r="Q158" s="146"/>
      <c r="R158" s="146"/>
    </row>
    <row r="159" spans="1:18" s="356" customFormat="1" ht="20.100000000000001" customHeight="1" x14ac:dyDescent="0.25">
      <c r="A159" s="8"/>
      <c r="B159" s="8"/>
      <c r="C159" s="8"/>
      <c r="D159" s="8"/>
      <c r="E159" s="8"/>
      <c r="F159" s="8"/>
      <c r="G159" s="8"/>
      <c r="H159" s="8"/>
      <c r="I159" s="8"/>
      <c r="J159" s="8"/>
      <c r="K159" s="8"/>
      <c r="L159" s="149" t="s">
        <v>21</v>
      </c>
      <c r="M159" s="149"/>
      <c r="N159" s="149"/>
      <c r="O159" s="149"/>
      <c r="P159" s="162">
        <f>P158/P157</f>
        <v>0.10732972233243238</v>
      </c>
      <c r="Q159" s="162"/>
      <c r="R159" s="162"/>
    </row>
    <row r="160" spans="1:18" ht="20.100000000000001" customHeight="1" x14ac:dyDescent="0.25">
      <c r="A160" s="8"/>
      <c r="B160" s="8"/>
      <c r="C160" s="8"/>
      <c r="D160" s="8"/>
      <c r="E160" s="8"/>
      <c r="F160" s="8"/>
      <c r="G160" s="8"/>
      <c r="H160" s="8"/>
      <c r="I160" s="8"/>
      <c r="J160" s="8"/>
      <c r="K160" s="8"/>
      <c r="L160" s="8"/>
      <c r="M160" s="8"/>
      <c r="N160" s="8"/>
      <c r="O160" s="8"/>
      <c r="P160" s="8"/>
      <c r="Q160" s="8"/>
      <c r="R160" s="8"/>
    </row>
    <row r="161" spans="1:18" ht="20.100000000000001" customHeight="1" x14ac:dyDescent="0.25">
      <c r="A161" s="8"/>
      <c r="B161" s="8"/>
      <c r="C161" s="8"/>
      <c r="D161" s="8"/>
      <c r="E161" s="8"/>
      <c r="F161" s="8"/>
      <c r="G161" s="8"/>
      <c r="H161" s="8"/>
      <c r="I161" s="8"/>
      <c r="J161" s="8"/>
      <c r="K161" s="8"/>
      <c r="L161" s="8"/>
      <c r="M161" s="8"/>
      <c r="N161" s="8"/>
      <c r="O161" s="8"/>
      <c r="P161" s="8"/>
      <c r="Q161" s="8"/>
      <c r="R161" s="8"/>
    </row>
    <row r="162" spans="1:18" ht="20.100000000000001" customHeight="1" x14ac:dyDescent="0.25">
      <c r="A162" s="8"/>
      <c r="B162" s="8"/>
      <c r="C162" s="8"/>
      <c r="D162" s="8"/>
      <c r="E162" s="8"/>
      <c r="F162" s="8"/>
      <c r="G162" s="8"/>
      <c r="H162" s="8"/>
      <c r="I162" s="8"/>
      <c r="J162" s="8"/>
      <c r="K162" s="8"/>
      <c r="L162" s="8"/>
      <c r="M162" s="8"/>
      <c r="N162" s="8"/>
      <c r="O162" s="8"/>
      <c r="P162" s="8"/>
      <c r="Q162" s="8"/>
      <c r="R162" s="8"/>
    </row>
    <row r="163" spans="1:18" ht="20.100000000000001" customHeight="1" x14ac:dyDescent="0.25">
      <c r="A163" s="8"/>
      <c r="B163" s="8"/>
      <c r="C163" s="8"/>
      <c r="D163" s="8"/>
      <c r="E163" s="8"/>
      <c r="F163" s="8"/>
      <c r="G163" s="8"/>
      <c r="H163" s="8"/>
      <c r="I163" s="8"/>
      <c r="J163" s="8"/>
      <c r="K163" s="8"/>
      <c r="L163" s="8"/>
      <c r="M163" s="8"/>
      <c r="N163" s="8"/>
      <c r="O163" s="8"/>
      <c r="P163" s="8"/>
      <c r="Q163" s="8"/>
      <c r="R163" s="8"/>
    </row>
    <row r="164" spans="1:18" ht="20.100000000000001" customHeight="1" x14ac:dyDescent="0.25">
      <c r="A164" s="8"/>
      <c r="B164" s="8"/>
      <c r="C164" s="8"/>
      <c r="D164" s="8"/>
      <c r="E164" s="8"/>
      <c r="F164" s="8"/>
      <c r="G164" s="8"/>
      <c r="H164" s="8"/>
      <c r="I164" s="8"/>
      <c r="J164" s="8"/>
      <c r="K164" s="8"/>
      <c r="L164" s="8"/>
      <c r="M164" s="8"/>
      <c r="N164" s="8"/>
      <c r="O164" s="8"/>
      <c r="P164" s="8"/>
      <c r="Q164" s="8"/>
      <c r="R164" s="8"/>
    </row>
    <row r="165" spans="1:18" ht="20.100000000000001" customHeight="1" x14ac:dyDescent="0.25">
      <c r="A165" s="8"/>
      <c r="B165" s="8"/>
      <c r="C165" s="8"/>
      <c r="D165" s="8"/>
      <c r="E165" s="8"/>
      <c r="F165" s="8"/>
      <c r="G165" s="8"/>
      <c r="H165" s="8"/>
      <c r="I165" s="8"/>
      <c r="J165" s="8"/>
      <c r="K165" s="8"/>
      <c r="L165" s="8"/>
      <c r="M165" s="8"/>
      <c r="N165" s="8"/>
      <c r="O165" s="8"/>
      <c r="P165" s="8"/>
      <c r="Q165" s="8"/>
      <c r="R165" s="8"/>
    </row>
    <row r="166" spans="1:18" ht="20.100000000000001" customHeight="1" x14ac:dyDescent="0.25">
      <c r="A166" s="8"/>
      <c r="B166" s="8"/>
      <c r="C166" s="8"/>
      <c r="D166" s="8"/>
      <c r="E166" s="8"/>
      <c r="F166" s="8"/>
      <c r="G166" s="8"/>
      <c r="H166" s="8"/>
      <c r="I166" s="8"/>
      <c r="J166" s="8"/>
      <c r="K166" s="8"/>
      <c r="L166" s="8"/>
      <c r="M166" s="8"/>
      <c r="N166" s="8"/>
      <c r="O166" s="8"/>
      <c r="P166" s="8"/>
      <c r="Q166" s="8"/>
      <c r="R166" s="8"/>
    </row>
    <row r="167" spans="1:18" ht="20.100000000000001" customHeight="1" x14ac:dyDescent="0.25">
      <c r="A167" s="8"/>
      <c r="B167" s="8"/>
      <c r="C167" s="8"/>
      <c r="D167" s="8"/>
      <c r="E167" s="8"/>
      <c r="F167" s="8"/>
      <c r="G167" s="8"/>
      <c r="H167" s="8"/>
      <c r="I167" s="8"/>
      <c r="J167" s="8"/>
      <c r="K167" s="8"/>
      <c r="L167" s="8"/>
      <c r="M167" s="8"/>
      <c r="N167" s="8"/>
      <c r="O167" s="8"/>
      <c r="P167" s="8"/>
      <c r="Q167" s="8"/>
      <c r="R167" s="8"/>
    </row>
    <row r="168" spans="1:18" ht="20.100000000000001" customHeight="1" x14ac:dyDescent="0.25">
      <c r="A168" s="8"/>
      <c r="B168" s="8"/>
      <c r="C168" s="8"/>
      <c r="D168" s="8"/>
      <c r="E168" s="8"/>
      <c r="F168" s="8"/>
      <c r="G168" s="8"/>
      <c r="H168" s="8"/>
      <c r="I168" s="8"/>
      <c r="J168" s="8"/>
      <c r="K168" s="8"/>
      <c r="L168" s="8"/>
      <c r="M168" s="8"/>
      <c r="N168" s="8"/>
      <c r="O168" s="8"/>
      <c r="P168" s="8"/>
      <c r="Q168" s="8"/>
      <c r="R168" s="8"/>
    </row>
    <row r="169" spans="1:18" ht="20.100000000000001" customHeight="1" x14ac:dyDescent="0.25">
      <c r="A169" s="8"/>
      <c r="B169" s="8"/>
      <c r="C169" s="8"/>
      <c r="D169" s="8"/>
      <c r="E169" s="8"/>
      <c r="F169" s="8"/>
      <c r="G169" s="8"/>
      <c r="H169" s="8"/>
      <c r="I169" s="8"/>
      <c r="J169" s="8"/>
      <c r="K169" s="8"/>
      <c r="L169" s="8"/>
      <c r="M169" s="8"/>
      <c r="N169" s="8"/>
      <c r="O169" s="8"/>
      <c r="P169" s="8"/>
      <c r="Q169" s="8"/>
      <c r="R169" s="8"/>
    </row>
    <row r="170" spans="1:18" ht="20.100000000000001" customHeight="1" x14ac:dyDescent="0.25">
      <c r="A170" s="8"/>
      <c r="B170" s="8"/>
      <c r="C170" s="8"/>
      <c r="D170" s="8"/>
      <c r="E170" s="8"/>
      <c r="F170" s="8"/>
      <c r="G170" s="8"/>
      <c r="H170" s="8"/>
      <c r="I170" s="8"/>
      <c r="J170" s="8"/>
      <c r="K170" s="8"/>
      <c r="L170" s="8"/>
      <c r="M170" s="8"/>
      <c r="N170" s="8"/>
      <c r="O170" s="8"/>
      <c r="P170" s="8"/>
      <c r="Q170" s="8"/>
      <c r="R170" s="8"/>
    </row>
    <row r="171" spans="1:18" ht="20.100000000000001" customHeight="1" x14ac:dyDescent="0.25">
      <c r="A171" s="8"/>
      <c r="B171" s="8"/>
      <c r="C171" s="8"/>
      <c r="D171" s="8"/>
      <c r="E171" s="8"/>
      <c r="F171" s="8"/>
      <c r="G171" s="8"/>
      <c r="H171" s="8"/>
      <c r="I171" s="8"/>
      <c r="J171" s="8"/>
      <c r="K171" s="8"/>
      <c r="L171" s="8"/>
      <c r="M171" s="8"/>
      <c r="N171" s="8"/>
      <c r="O171" s="8"/>
      <c r="P171" s="8"/>
      <c r="Q171" s="8"/>
      <c r="R171" s="8"/>
    </row>
    <row r="172" spans="1:18" ht="20.100000000000001" customHeight="1" x14ac:dyDescent="0.25">
      <c r="A172" s="8"/>
      <c r="B172" s="8"/>
      <c r="C172" s="8"/>
      <c r="D172" s="8"/>
      <c r="E172" s="8"/>
      <c r="F172" s="8"/>
      <c r="G172" s="8"/>
      <c r="H172" s="8"/>
      <c r="I172" s="8"/>
      <c r="J172" s="8"/>
      <c r="K172" s="8"/>
      <c r="L172" s="8"/>
      <c r="M172" s="8"/>
      <c r="N172" s="8"/>
      <c r="O172" s="8"/>
      <c r="P172" s="8"/>
      <c r="Q172" s="8"/>
      <c r="R172" s="8"/>
    </row>
    <row r="173" spans="1:18" ht="20.100000000000001" customHeight="1" x14ac:dyDescent="0.25">
      <c r="A173" s="8"/>
      <c r="B173" s="8"/>
      <c r="C173" s="8"/>
      <c r="D173" s="8"/>
      <c r="E173" s="8"/>
      <c r="F173" s="8"/>
      <c r="G173" s="8"/>
      <c r="H173" s="8"/>
      <c r="I173" s="8"/>
      <c r="J173" s="8"/>
      <c r="K173" s="8"/>
      <c r="L173" s="8"/>
      <c r="M173" s="8"/>
      <c r="N173" s="8"/>
      <c r="O173" s="8"/>
      <c r="P173" s="8"/>
      <c r="Q173" s="8"/>
      <c r="R173" s="8"/>
    </row>
    <row r="174" spans="1:18" ht="20.100000000000001" customHeight="1" x14ac:dyDescent="0.25">
      <c r="A174" s="8"/>
      <c r="B174" s="8"/>
      <c r="C174" s="8"/>
      <c r="D174" s="8"/>
      <c r="E174" s="8"/>
      <c r="F174" s="8"/>
      <c r="G174" s="8"/>
      <c r="H174" s="8"/>
      <c r="I174" s="8"/>
      <c r="J174" s="8"/>
      <c r="K174" s="8"/>
      <c r="L174" s="8"/>
      <c r="M174" s="8"/>
      <c r="N174" s="8"/>
      <c r="O174" s="8"/>
      <c r="P174" s="8"/>
      <c r="Q174" s="8"/>
      <c r="R174" s="8"/>
    </row>
    <row r="175" spans="1:18" ht="20.100000000000001" customHeight="1" x14ac:dyDescent="0.25">
      <c r="A175" s="8"/>
      <c r="B175" s="8"/>
      <c r="C175" s="8"/>
      <c r="D175" s="8"/>
      <c r="E175" s="8"/>
      <c r="F175" s="8"/>
      <c r="G175" s="8"/>
      <c r="H175" s="8"/>
      <c r="I175" s="8"/>
      <c r="J175" s="8"/>
      <c r="K175" s="8"/>
      <c r="L175" s="8"/>
      <c r="M175" s="8"/>
      <c r="N175" s="8"/>
      <c r="O175" s="8"/>
      <c r="P175" s="8"/>
      <c r="Q175" s="8"/>
      <c r="R175" s="8"/>
    </row>
    <row r="176" spans="1:18" ht="20.100000000000001" customHeight="1" x14ac:dyDescent="0.25">
      <c r="A176" s="8"/>
      <c r="B176" s="8"/>
      <c r="C176" s="8"/>
      <c r="D176" s="8"/>
      <c r="E176" s="8"/>
      <c r="F176" s="8"/>
      <c r="G176" s="8"/>
      <c r="H176" s="8"/>
      <c r="I176" s="8"/>
      <c r="J176" s="8"/>
      <c r="K176" s="8"/>
      <c r="L176" s="8"/>
      <c r="M176" s="8"/>
      <c r="N176" s="8"/>
      <c r="O176" s="8"/>
      <c r="P176" s="8"/>
      <c r="Q176" s="8"/>
      <c r="R176" s="8"/>
    </row>
    <row r="177" spans="1:26" ht="20.100000000000001" customHeight="1" x14ac:dyDescent="0.25">
      <c r="A177" s="169" t="s">
        <v>231</v>
      </c>
      <c r="B177" s="169"/>
      <c r="C177" s="169"/>
      <c r="D177" s="169"/>
      <c r="E177" s="169"/>
      <c r="F177" s="169"/>
      <c r="G177" s="169"/>
      <c r="H177" s="169"/>
      <c r="I177" s="169"/>
      <c r="J177" s="169"/>
      <c r="K177" s="169"/>
      <c r="L177" s="169"/>
      <c r="M177" s="169"/>
      <c r="N177" s="169"/>
      <c r="O177" s="169"/>
      <c r="P177" s="169"/>
      <c r="Q177" s="169"/>
      <c r="R177" s="169"/>
    </row>
    <row r="178" spans="1:26" ht="20.100000000000001" customHeight="1" x14ac:dyDescent="0.25">
      <c r="A178" s="8"/>
      <c r="B178" s="8"/>
      <c r="C178" s="8"/>
      <c r="D178" s="8"/>
      <c r="E178" s="8"/>
      <c r="F178" s="8"/>
      <c r="G178" s="8"/>
      <c r="H178" s="8"/>
      <c r="I178" s="8"/>
      <c r="J178" s="8"/>
      <c r="K178" s="8"/>
      <c r="L178" s="8"/>
      <c r="M178" s="8"/>
      <c r="N178" s="8"/>
      <c r="O178" s="8"/>
      <c r="P178" s="8"/>
      <c r="Q178" s="8"/>
      <c r="R178" s="8"/>
    </row>
    <row r="179" spans="1:26" ht="20.100000000000001" customHeight="1" x14ac:dyDescent="0.25">
      <c r="A179" s="169" t="s">
        <v>232</v>
      </c>
      <c r="B179" s="169"/>
      <c r="C179" s="169"/>
      <c r="D179" s="169"/>
      <c r="E179" s="169"/>
      <c r="F179" s="169"/>
      <c r="G179" s="169"/>
      <c r="H179" s="169"/>
      <c r="I179" s="169"/>
      <c r="J179" s="169"/>
      <c r="K179" s="169"/>
      <c r="L179" s="169"/>
      <c r="M179" s="169"/>
      <c r="N179" s="169"/>
      <c r="O179" s="169"/>
      <c r="P179" s="169"/>
      <c r="Q179" s="169"/>
      <c r="R179" s="169"/>
    </row>
    <row r="180" spans="1:26" ht="20.100000000000001" customHeight="1" x14ac:dyDescent="0.25">
      <c r="A180" s="8"/>
      <c r="B180" s="8"/>
      <c r="C180" s="8"/>
      <c r="D180" s="8"/>
      <c r="E180" s="8"/>
      <c r="F180" s="8"/>
      <c r="G180" s="8"/>
      <c r="H180" s="8"/>
      <c r="I180" s="8"/>
      <c r="J180" s="8"/>
      <c r="K180" s="8"/>
      <c r="L180" s="8"/>
      <c r="M180" s="8"/>
      <c r="N180" s="8"/>
      <c r="O180" s="8"/>
      <c r="P180" s="8"/>
      <c r="Q180" s="8"/>
      <c r="R180" s="8"/>
    </row>
    <row r="181" spans="1:26" ht="20.100000000000001" customHeight="1" x14ac:dyDescent="0.25">
      <c r="A181" s="134" t="s">
        <v>5</v>
      </c>
      <c r="B181" s="163" t="s">
        <v>18</v>
      </c>
      <c r="C181" s="163"/>
      <c r="D181" s="163"/>
      <c r="E181" s="163"/>
      <c r="F181" s="163"/>
      <c r="G181" s="139"/>
      <c r="H181" s="8"/>
      <c r="I181" s="147" t="s">
        <v>29</v>
      </c>
      <c r="J181" s="147"/>
      <c r="K181" s="147"/>
      <c r="L181" s="147"/>
      <c r="M181" s="147"/>
      <c r="N181" s="184">
        <v>0.3</v>
      </c>
      <c r="O181" s="184"/>
      <c r="P181" s="8"/>
      <c r="Q181" s="8"/>
      <c r="R181" s="8"/>
      <c r="W181" s="357" t="s">
        <v>30</v>
      </c>
      <c r="X181" s="357" t="s">
        <v>31</v>
      </c>
      <c r="Y181" s="357" t="s">
        <v>22</v>
      </c>
      <c r="Z181" s="357" t="e">
        <f>VLOOKUP(M190,B182:G184,6,0)</f>
        <v>#N/A</v>
      </c>
    </row>
    <row r="182" spans="1:26" ht="20.100000000000001" customHeight="1" x14ac:dyDescent="0.25">
      <c r="A182" s="43">
        <v>1</v>
      </c>
      <c r="B182" s="185">
        <f>N153</f>
        <v>426.31578947368416</v>
      </c>
      <c r="C182" s="185"/>
      <c r="D182" s="185"/>
      <c r="E182" s="185"/>
      <c r="F182" s="185"/>
      <c r="G182" s="41">
        <f>A182</f>
        <v>1</v>
      </c>
      <c r="H182" s="8"/>
      <c r="I182" s="147" t="s">
        <v>69</v>
      </c>
      <c r="J182" s="147"/>
      <c r="K182" s="147"/>
      <c r="L182" s="147"/>
      <c r="M182" s="194">
        <f>COUNT(B182:B184)</f>
        <v>3</v>
      </c>
      <c r="N182" s="194"/>
      <c r="O182" s="194"/>
      <c r="P182" s="8"/>
      <c r="Q182" s="8"/>
      <c r="R182" s="8"/>
      <c r="W182" s="368">
        <f>$M$186</f>
        <v>324.41828974723705</v>
      </c>
      <c r="X182" s="368">
        <f>$M$185</f>
        <v>602.49110953058312</v>
      </c>
      <c r="Y182" s="368">
        <f>$M$184</f>
        <v>463.45469963891009</v>
      </c>
    </row>
    <row r="183" spans="1:26" ht="20.100000000000001" customHeight="1" x14ac:dyDescent="0.25">
      <c r="A183" s="44">
        <v>2</v>
      </c>
      <c r="B183" s="150">
        <f>N154</f>
        <v>444.07894736842098</v>
      </c>
      <c r="C183" s="150"/>
      <c r="D183" s="150"/>
      <c r="E183" s="150"/>
      <c r="F183" s="150"/>
      <c r="G183" s="41">
        <f t="shared" ref="G183:G184" si="20">A183</f>
        <v>2</v>
      </c>
      <c r="H183" s="8"/>
      <c r="I183" s="8"/>
      <c r="J183" s="8"/>
      <c r="K183" s="8"/>
      <c r="L183" s="8"/>
      <c r="M183" s="8"/>
      <c r="N183" s="8"/>
      <c r="O183" s="8"/>
      <c r="P183" s="8"/>
      <c r="Q183" s="8"/>
      <c r="R183" s="8"/>
      <c r="W183" s="368">
        <f>$M$186</f>
        <v>324.41828974723705</v>
      </c>
      <c r="X183" s="368">
        <f>$M$185</f>
        <v>602.49110953058312</v>
      </c>
      <c r="Y183" s="368">
        <f>$M$184</f>
        <v>463.45469963891009</v>
      </c>
    </row>
    <row r="184" spans="1:26" ht="20.100000000000001" customHeight="1" x14ac:dyDescent="0.25">
      <c r="A184" s="44">
        <v>3</v>
      </c>
      <c r="B184" s="150">
        <f>N155</f>
        <v>519.969362074625</v>
      </c>
      <c r="C184" s="150"/>
      <c r="D184" s="150"/>
      <c r="E184" s="150"/>
      <c r="F184" s="150"/>
      <c r="G184" s="41">
        <f t="shared" si="20"/>
        <v>3</v>
      </c>
      <c r="H184" s="8"/>
      <c r="I184" s="147" t="s">
        <v>22</v>
      </c>
      <c r="J184" s="147"/>
      <c r="K184" s="147"/>
      <c r="L184" s="147"/>
      <c r="M184" s="146">
        <f>AVERAGE(B182:B184)</f>
        <v>463.45469963891009</v>
      </c>
      <c r="N184" s="146"/>
      <c r="O184" s="146"/>
      <c r="P184" s="8"/>
      <c r="Q184" s="8"/>
      <c r="R184" s="8"/>
      <c r="W184" s="368">
        <f>$M$186</f>
        <v>324.41828974723705</v>
      </c>
      <c r="X184" s="368">
        <f>$M$185</f>
        <v>602.49110953058312</v>
      </c>
      <c r="Y184" s="368">
        <f>$M$184</f>
        <v>463.45469963891009</v>
      </c>
    </row>
    <row r="185" spans="1:26" ht="20.100000000000001" customHeight="1" x14ac:dyDescent="0.25">
      <c r="A185" s="8"/>
      <c r="B185" s="8"/>
      <c r="C185" s="8"/>
      <c r="D185" s="8"/>
      <c r="E185" s="8"/>
      <c r="F185" s="8"/>
      <c r="G185" s="41"/>
      <c r="H185" s="8"/>
      <c r="I185" s="147" t="s">
        <v>31</v>
      </c>
      <c r="J185" s="147"/>
      <c r="K185" s="147"/>
      <c r="L185" s="147"/>
      <c r="M185" s="146">
        <f>M184*(1+N181)</f>
        <v>602.49110953058312</v>
      </c>
      <c r="N185" s="146"/>
      <c r="O185" s="146"/>
      <c r="P185" s="8"/>
      <c r="Q185" s="8"/>
      <c r="R185" s="8"/>
      <c r="W185" s="368"/>
      <c r="X185" s="368"/>
      <c r="Y185" s="368"/>
    </row>
    <row r="186" spans="1:26" ht="20.100000000000001" customHeight="1" x14ac:dyDescent="0.25">
      <c r="A186" s="8"/>
      <c r="B186" s="8"/>
      <c r="C186" s="8"/>
      <c r="D186" s="8"/>
      <c r="E186" s="8"/>
      <c r="F186" s="8"/>
      <c r="G186" s="7"/>
      <c r="H186" s="8"/>
      <c r="I186" s="147" t="s">
        <v>30</v>
      </c>
      <c r="J186" s="147"/>
      <c r="K186" s="147"/>
      <c r="L186" s="147"/>
      <c r="M186" s="146">
        <f>M184*(1-N181)</f>
        <v>324.41828974723705</v>
      </c>
      <c r="N186" s="146"/>
      <c r="O186" s="146"/>
      <c r="P186" s="8"/>
      <c r="Q186" s="8"/>
      <c r="R186" s="8"/>
      <c r="W186" s="368"/>
      <c r="X186" s="368"/>
      <c r="Y186" s="368"/>
    </row>
    <row r="187" spans="1:26" ht="20.100000000000001" customHeight="1" x14ac:dyDescent="0.25">
      <c r="A187" s="8"/>
      <c r="B187" s="8"/>
      <c r="C187" s="8"/>
      <c r="D187" s="8"/>
      <c r="E187" s="8"/>
      <c r="F187" s="8"/>
      <c r="G187" s="8"/>
      <c r="H187" s="8"/>
      <c r="I187" s="147" t="s">
        <v>33</v>
      </c>
      <c r="J187" s="147"/>
      <c r="K187" s="147"/>
      <c r="L187" s="147"/>
      <c r="M187" s="146">
        <f>MAX(B182:B184)</f>
        <v>519.969362074625</v>
      </c>
      <c r="N187" s="146"/>
      <c r="O187" s="146"/>
      <c r="P187" s="8"/>
      <c r="Q187" s="8"/>
      <c r="R187" s="8"/>
    </row>
    <row r="188" spans="1:26" ht="20.100000000000001" customHeight="1" x14ac:dyDescent="0.25">
      <c r="A188" s="8"/>
      <c r="B188" s="8"/>
      <c r="C188" s="8"/>
      <c r="D188" s="8"/>
      <c r="E188" s="8"/>
      <c r="F188" s="8"/>
      <c r="G188" s="8"/>
      <c r="H188" s="8"/>
      <c r="I188" s="147" t="s">
        <v>32</v>
      </c>
      <c r="J188" s="147"/>
      <c r="K188" s="147"/>
      <c r="L188" s="147"/>
      <c r="M188" s="146">
        <f>MIN(B182:B184)</f>
        <v>426.31578947368416</v>
      </c>
      <c r="N188" s="146"/>
      <c r="O188" s="146"/>
      <c r="P188" s="8"/>
      <c r="Q188" s="8"/>
      <c r="R188" s="8"/>
      <c r="V188" s="366"/>
    </row>
    <row r="189" spans="1:26" ht="20.100000000000001" customHeight="1" x14ac:dyDescent="0.25">
      <c r="A189" s="8"/>
      <c r="B189" s="8"/>
      <c r="C189" s="8"/>
      <c r="D189" s="8"/>
      <c r="E189" s="8"/>
      <c r="F189" s="8"/>
      <c r="G189" s="8"/>
      <c r="H189" s="8"/>
      <c r="I189" s="8"/>
      <c r="J189" s="8"/>
      <c r="K189" s="8"/>
      <c r="L189" s="8"/>
      <c r="M189" s="8"/>
      <c r="N189" s="8"/>
      <c r="O189" s="8"/>
      <c r="P189" s="8"/>
      <c r="Q189" s="8"/>
      <c r="R189" s="8"/>
      <c r="V189" s="366"/>
    </row>
    <row r="190" spans="1:26" ht="20.100000000000001" customHeight="1" x14ac:dyDescent="0.25">
      <c r="A190" s="8"/>
      <c r="B190" s="8"/>
      <c r="C190" s="8"/>
      <c r="D190" s="8"/>
      <c r="E190" s="8"/>
      <c r="F190" s="8"/>
      <c r="G190" s="8"/>
      <c r="H190" s="8"/>
      <c r="I190" s="147" t="s">
        <v>36</v>
      </c>
      <c r="J190" s="147"/>
      <c r="K190" s="159" t="str">
        <f>IF(M190="Nada a excluir","",Z181)</f>
        <v/>
      </c>
      <c r="L190" s="159"/>
      <c r="M190" s="146" t="str" cm="1">
        <f t="array" ref="M190">_xlfn.IFS(AND(OR(M187&gt;M185,M188&lt;M186),(M187-M184)&gt;(M184-M188)),M187,AND(OR(M188&lt;M186,M187&gt;M185),(M184-M188)&gt;(M187-M184)),M188,AND(M187&lt;=M185,M188&gt;=M186),"Nada a excluir")</f>
        <v>Nada a excluir</v>
      </c>
      <c r="N190" s="146"/>
      <c r="O190" s="146"/>
      <c r="P190" s="8"/>
      <c r="Q190" s="8"/>
      <c r="R190" s="8"/>
      <c r="V190" s="366"/>
    </row>
    <row r="191" spans="1:26" ht="20.100000000000001" customHeight="1" x14ac:dyDescent="0.25">
      <c r="A191" s="8"/>
      <c r="B191" s="8"/>
      <c r="C191" s="8"/>
      <c r="D191" s="8"/>
      <c r="E191" s="8"/>
      <c r="F191" s="8"/>
      <c r="G191" s="8"/>
      <c r="H191" s="8"/>
      <c r="I191" s="149" t="s">
        <v>35</v>
      </c>
      <c r="J191" s="149"/>
      <c r="K191" s="149"/>
      <c r="L191" s="149"/>
      <c r="M191" s="152" t="str">
        <f>IF(M190="Nada a excluir","Encerrar","Continuar")</f>
        <v>Encerrar</v>
      </c>
      <c r="N191" s="152"/>
      <c r="O191" s="152"/>
      <c r="P191" s="8"/>
      <c r="Q191" s="8"/>
      <c r="R191" s="8"/>
    </row>
    <row r="192" spans="1:26" ht="20.100000000000001" customHeight="1" x14ac:dyDescent="0.25">
      <c r="A192" s="8"/>
      <c r="B192" s="8"/>
      <c r="C192" s="8"/>
      <c r="D192" s="8"/>
      <c r="E192" s="8"/>
      <c r="F192" s="8"/>
      <c r="G192" s="8"/>
      <c r="H192" s="8"/>
      <c r="I192" s="8"/>
      <c r="J192" s="8"/>
      <c r="K192" s="8"/>
      <c r="L192" s="8"/>
      <c r="M192" s="8"/>
      <c r="N192" s="8"/>
      <c r="O192" s="8"/>
      <c r="P192" s="8"/>
      <c r="Q192" s="8"/>
      <c r="R192" s="8"/>
    </row>
    <row r="193" spans="1:18" s="356" customFormat="1" ht="20.100000000000001" customHeight="1" x14ac:dyDescent="0.25">
      <c r="A193" s="8"/>
      <c r="B193" s="8"/>
      <c r="C193" s="8"/>
      <c r="D193" s="8"/>
      <c r="E193" s="8"/>
      <c r="F193" s="8"/>
      <c r="G193" s="8"/>
      <c r="H193" s="8"/>
      <c r="I193" s="147" t="s">
        <v>34</v>
      </c>
      <c r="J193" s="147"/>
      <c r="K193" s="147"/>
      <c r="L193" s="147"/>
      <c r="M193" s="154">
        <f>STDEVA(B182:B184)</f>
        <v>49.742464225905067</v>
      </c>
      <c r="N193" s="155"/>
      <c r="O193" s="155"/>
      <c r="P193" s="8"/>
      <c r="Q193" s="8"/>
      <c r="R193" s="8"/>
    </row>
    <row r="194" spans="1:18" s="356" customFormat="1" ht="20.100000000000001" customHeight="1" x14ac:dyDescent="0.25">
      <c r="A194" s="8"/>
      <c r="B194" s="8"/>
      <c r="C194" s="8"/>
      <c r="D194" s="8"/>
      <c r="E194" s="8"/>
      <c r="F194" s="8"/>
      <c r="G194" s="8"/>
      <c r="H194" s="8"/>
      <c r="I194" s="149" t="s">
        <v>21</v>
      </c>
      <c r="J194" s="149"/>
      <c r="K194" s="149"/>
      <c r="L194" s="149"/>
      <c r="M194" s="151">
        <f>M193/M184</f>
        <v>0.10732972233243238</v>
      </c>
      <c r="N194" s="151"/>
      <c r="O194" s="151"/>
      <c r="P194" s="8"/>
      <c r="Q194" s="8"/>
      <c r="R194" s="8"/>
    </row>
    <row r="195" spans="1:18" ht="20.100000000000001" customHeight="1" x14ac:dyDescent="0.25">
      <c r="A195" s="8"/>
      <c r="B195" s="8"/>
      <c r="C195" s="8"/>
      <c r="D195" s="8"/>
      <c r="E195" s="8"/>
      <c r="F195" s="8"/>
      <c r="G195" s="8"/>
      <c r="H195" s="8"/>
      <c r="I195" s="8"/>
      <c r="J195" s="8"/>
      <c r="K195" s="8"/>
      <c r="L195" s="8"/>
      <c r="M195" s="8"/>
      <c r="N195" s="8"/>
      <c r="O195" s="8"/>
      <c r="P195" s="8"/>
      <c r="Q195" s="8"/>
      <c r="R195" s="8"/>
    </row>
    <row r="196" spans="1:18" ht="20.100000000000001" customHeight="1" x14ac:dyDescent="0.25">
      <c r="A196" s="8"/>
      <c r="B196" s="8"/>
      <c r="C196" s="8"/>
      <c r="D196" s="8"/>
      <c r="E196" s="8"/>
      <c r="F196" s="8"/>
      <c r="G196" s="8"/>
      <c r="H196" s="8"/>
      <c r="I196" s="8"/>
      <c r="J196" s="8"/>
      <c r="K196" s="8"/>
      <c r="L196" s="8"/>
      <c r="M196" s="8"/>
      <c r="N196" s="8"/>
      <c r="O196" s="8"/>
      <c r="P196" s="8"/>
      <c r="Q196" s="8"/>
      <c r="R196" s="8"/>
    </row>
    <row r="197" spans="1:18" ht="20.100000000000001" customHeight="1" x14ac:dyDescent="0.25">
      <c r="A197" s="8"/>
      <c r="B197" s="8"/>
      <c r="C197" s="8"/>
      <c r="D197" s="8"/>
      <c r="E197" s="8"/>
      <c r="F197" s="8"/>
      <c r="G197" s="8"/>
      <c r="H197" s="8"/>
      <c r="I197" s="8"/>
      <c r="J197" s="8"/>
      <c r="K197" s="8"/>
      <c r="L197" s="8"/>
      <c r="M197" s="8"/>
      <c r="N197" s="8"/>
      <c r="O197" s="8"/>
      <c r="P197" s="8"/>
      <c r="Q197" s="8"/>
      <c r="R197" s="8"/>
    </row>
    <row r="198" spans="1:18" ht="20.100000000000001" customHeight="1" x14ac:dyDescent="0.25">
      <c r="A198" s="8"/>
      <c r="B198" s="8"/>
      <c r="C198" s="8"/>
      <c r="D198" s="8"/>
      <c r="E198" s="8"/>
      <c r="F198" s="8"/>
      <c r="G198" s="8"/>
      <c r="H198" s="8"/>
      <c r="I198" s="8"/>
      <c r="J198" s="8"/>
      <c r="K198" s="8"/>
      <c r="L198" s="8"/>
      <c r="M198" s="8"/>
      <c r="N198" s="8"/>
      <c r="O198" s="8"/>
      <c r="P198" s="8"/>
      <c r="Q198" s="8"/>
      <c r="R198" s="8"/>
    </row>
    <row r="199" spans="1:18" ht="20.100000000000001" customHeight="1" x14ac:dyDescent="0.25">
      <c r="A199" s="8"/>
      <c r="B199" s="8"/>
      <c r="C199" s="8"/>
      <c r="D199" s="8"/>
      <c r="E199" s="8"/>
      <c r="F199" s="8"/>
      <c r="G199" s="8"/>
      <c r="H199" s="8"/>
      <c r="I199" s="8"/>
      <c r="J199" s="8"/>
      <c r="K199" s="8"/>
      <c r="L199" s="8"/>
      <c r="M199" s="8"/>
      <c r="N199" s="8"/>
      <c r="O199" s="8"/>
      <c r="P199" s="8"/>
      <c r="Q199" s="8"/>
      <c r="R199" s="8"/>
    </row>
    <row r="200" spans="1:18" ht="20.100000000000001" customHeight="1" x14ac:dyDescent="0.25">
      <c r="A200" s="8"/>
      <c r="B200" s="8"/>
      <c r="C200" s="8"/>
      <c r="D200" s="8"/>
      <c r="E200" s="8"/>
      <c r="F200" s="8"/>
      <c r="G200" s="8"/>
      <c r="H200" s="8"/>
      <c r="I200" s="8"/>
      <c r="J200" s="8"/>
      <c r="K200" s="8"/>
      <c r="L200" s="8"/>
      <c r="M200" s="8"/>
      <c r="N200" s="8"/>
      <c r="O200" s="8"/>
      <c r="P200" s="8"/>
      <c r="Q200" s="8"/>
      <c r="R200" s="8"/>
    </row>
    <row r="201" spans="1:18" ht="20.100000000000001" customHeight="1" x14ac:dyDescent="0.25">
      <c r="A201" s="8"/>
      <c r="B201" s="8"/>
      <c r="C201" s="8"/>
      <c r="D201" s="8"/>
      <c r="E201" s="8"/>
      <c r="F201" s="8"/>
      <c r="G201" s="8"/>
      <c r="H201" s="8"/>
      <c r="I201" s="8"/>
      <c r="J201" s="8"/>
      <c r="K201" s="8"/>
      <c r="L201" s="8"/>
      <c r="M201" s="8"/>
      <c r="N201" s="8"/>
      <c r="O201" s="8"/>
      <c r="P201" s="8"/>
      <c r="Q201" s="8"/>
      <c r="R201" s="8"/>
    </row>
    <row r="202" spans="1:18" s="356" customFormat="1" ht="20.100000000000001" customHeight="1" x14ac:dyDescent="0.25">
      <c r="A202" s="8"/>
      <c r="B202" s="8"/>
      <c r="C202" s="8"/>
      <c r="D202" s="8"/>
      <c r="E202" s="8"/>
      <c r="F202" s="8"/>
      <c r="G202" s="8"/>
      <c r="H202" s="8"/>
      <c r="I202" s="8"/>
      <c r="J202" s="8"/>
      <c r="K202" s="8"/>
      <c r="L202" s="8"/>
      <c r="M202" s="8"/>
      <c r="N202" s="8"/>
      <c r="O202" s="8"/>
      <c r="P202" s="52"/>
      <c r="Q202" s="52"/>
      <c r="R202" s="52"/>
    </row>
    <row r="203" spans="1:18" s="356" customFormat="1" ht="20.100000000000001" customHeight="1" x14ac:dyDescent="0.25">
      <c r="A203" s="8"/>
      <c r="B203" s="8"/>
      <c r="C203" s="8"/>
      <c r="D203" s="8"/>
      <c r="E203" s="8"/>
      <c r="F203" s="8"/>
      <c r="G203" s="8"/>
      <c r="H203" s="8"/>
      <c r="I203" s="8"/>
      <c r="J203" s="8"/>
      <c r="K203" s="8"/>
      <c r="L203" s="8"/>
      <c r="M203" s="8"/>
      <c r="N203" s="8"/>
      <c r="O203" s="8"/>
      <c r="P203" s="52"/>
      <c r="Q203" s="52"/>
      <c r="R203" s="52"/>
    </row>
    <row r="204" spans="1:18" s="356" customFormat="1" ht="20.100000000000001" customHeight="1" x14ac:dyDescent="0.25">
      <c r="A204" s="8"/>
      <c r="B204" s="8"/>
      <c r="C204" s="8"/>
      <c r="D204" s="8"/>
      <c r="E204" s="8"/>
      <c r="F204" s="8"/>
      <c r="G204" s="8"/>
      <c r="H204" s="8"/>
      <c r="I204" s="8"/>
      <c r="J204" s="8"/>
      <c r="K204" s="8"/>
      <c r="L204" s="8"/>
      <c r="M204" s="8"/>
      <c r="N204" s="8"/>
      <c r="O204" s="8"/>
      <c r="P204" s="52"/>
      <c r="Q204" s="52"/>
      <c r="R204" s="52"/>
    </row>
    <row r="205" spans="1:18" s="356" customFormat="1" ht="20.100000000000001" customHeight="1" x14ac:dyDescent="0.25">
      <c r="A205" s="8"/>
      <c r="B205" s="8"/>
      <c r="C205" s="8"/>
      <c r="D205" s="8"/>
      <c r="E205" s="8"/>
      <c r="F205" s="8"/>
      <c r="G205" s="8"/>
      <c r="H205" s="8"/>
      <c r="I205" s="8"/>
      <c r="J205" s="8"/>
      <c r="K205" s="8"/>
      <c r="L205" s="8"/>
      <c r="M205" s="8"/>
      <c r="N205" s="8"/>
      <c r="O205" s="8"/>
      <c r="P205" s="52"/>
      <c r="Q205" s="52"/>
      <c r="R205" s="52"/>
    </row>
    <row r="206" spans="1:18" s="356" customFormat="1" ht="20.100000000000001" customHeight="1" x14ac:dyDescent="0.25">
      <c r="A206" s="8"/>
      <c r="B206" s="8"/>
      <c r="C206" s="8"/>
      <c r="D206" s="8"/>
      <c r="E206" s="8"/>
      <c r="F206" s="8"/>
      <c r="G206" s="8"/>
      <c r="H206" s="8"/>
      <c r="I206" s="8"/>
      <c r="J206" s="8"/>
      <c r="K206" s="8"/>
      <c r="L206" s="8"/>
      <c r="M206" s="8"/>
      <c r="N206" s="8"/>
      <c r="O206" s="8"/>
      <c r="P206" s="52"/>
      <c r="Q206" s="52"/>
      <c r="R206" s="52"/>
    </row>
    <row r="207" spans="1:18" s="356" customFormat="1" ht="20.100000000000001" customHeight="1" x14ac:dyDescent="0.25">
      <c r="A207" s="8"/>
      <c r="B207" s="8"/>
      <c r="C207" s="8"/>
      <c r="D207" s="8"/>
      <c r="E207" s="8"/>
      <c r="F207" s="8"/>
      <c r="G207" s="8"/>
      <c r="H207" s="8"/>
      <c r="I207" s="8"/>
      <c r="J207" s="8"/>
      <c r="K207" s="8"/>
      <c r="L207" s="8"/>
      <c r="M207" s="8"/>
      <c r="N207" s="8"/>
      <c r="O207" s="8"/>
      <c r="P207" s="52"/>
      <c r="Q207" s="52"/>
      <c r="R207" s="52"/>
    </row>
    <row r="208" spans="1:18" s="356" customFormat="1" ht="20.100000000000001" customHeight="1" x14ac:dyDescent="0.25">
      <c r="A208" s="8"/>
      <c r="B208" s="8"/>
      <c r="C208" s="8"/>
      <c r="D208" s="8"/>
      <c r="E208" s="8"/>
      <c r="F208" s="8"/>
      <c r="G208" s="8"/>
      <c r="H208" s="8"/>
      <c r="I208" s="8"/>
      <c r="J208" s="8"/>
      <c r="K208" s="8"/>
      <c r="L208" s="8"/>
      <c r="M208" s="8"/>
      <c r="N208" s="8"/>
      <c r="O208" s="8"/>
      <c r="P208" s="52"/>
      <c r="Q208" s="52"/>
      <c r="R208" s="52"/>
    </row>
    <row r="209" spans="1:30" ht="20.100000000000001" customHeight="1" x14ac:dyDescent="0.25">
      <c r="A209" s="8"/>
      <c r="B209" s="8"/>
      <c r="C209" s="8"/>
      <c r="D209" s="8"/>
      <c r="E209" s="8"/>
      <c r="F209" s="8"/>
      <c r="G209" s="8"/>
      <c r="H209" s="8"/>
      <c r="I209" s="8"/>
      <c r="J209" s="8"/>
      <c r="K209" s="8"/>
      <c r="L209" s="8"/>
      <c r="M209" s="8"/>
      <c r="N209" s="8"/>
      <c r="O209" s="8"/>
      <c r="P209" s="52"/>
      <c r="Q209" s="52"/>
      <c r="R209" s="52"/>
    </row>
    <row r="210" spans="1:30" ht="20.100000000000001" customHeight="1" x14ac:dyDescent="0.25">
      <c r="A210" s="8"/>
      <c r="B210" s="8"/>
      <c r="C210" s="8"/>
      <c r="D210" s="8"/>
      <c r="E210" s="8"/>
      <c r="F210" s="8"/>
      <c r="G210" s="8"/>
      <c r="H210" s="8"/>
      <c r="I210" s="8"/>
      <c r="J210" s="8"/>
      <c r="K210" s="8"/>
      <c r="L210" s="8"/>
      <c r="M210" s="8"/>
      <c r="N210" s="8"/>
      <c r="O210" s="8"/>
      <c r="P210" s="52"/>
      <c r="Q210" s="52"/>
      <c r="R210" s="52"/>
    </row>
    <row r="211" spans="1:30" ht="20.100000000000001" customHeight="1" x14ac:dyDescent="0.25">
      <c r="A211" s="8"/>
      <c r="B211" s="8"/>
      <c r="C211" s="8"/>
      <c r="D211" s="8"/>
      <c r="E211" s="8"/>
      <c r="F211" s="8"/>
      <c r="G211" s="8"/>
      <c r="H211" s="8"/>
      <c r="I211" s="8"/>
      <c r="J211" s="8"/>
      <c r="K211" s="8"/>
      <c r="L211" s="8"/>
      <c r="M211" s="8"/>
      <c r="N211" s="8"/>
      <c r="O211" s="8"/>
      <c r="P211" s="52"/>
      <c r="Q211" s="52"/>
      <c r="R211" s="52"/>
    </row>
    <row r="212" spans="1:30" ht="20.100000000000001" customHeight="1" x14ac:dyDescent="0.25">
      <c r="A212" s="8"/>
      <c r="B212" s="8"/>
      <c r="C212" s="8"/>
      <c r="D212" s="8"/>
      <c r="E212" s="8"/>
      <c r="F212" s="8"/>
      <c r="G212" s="8"/>
      <c r="H212" s="8"/>
      <c r="I212" s="8"/>
      <c r="J212" s="8"/>
      <c r="K212" s="8"/>
      <c r="L212" s="8"/>
      <c r="M212" s="8"/>
      <c r="N212" s="8"/>
      <c r="O212" s="8"/>
      <c r="P212" s="8"/>
      <c r="Q212" s="8"/>
      <c r="R212" s="8"/>
    </row>
    <row r="213" spans="1:30" ht="20.100000000000001" customHeight="1" x14ac:dyDescent="0.25">
      <c r="A213" s="169" t="s">
        <v>233</v>
      </c>
      <c r="B213" s="169"/>
      <c r="C213" s="169"/>
      <c r="D213" s="169"/>
      <c r="E213" s="169"/>
      <c r="F213" s="169"/>
      <c r="G213" s="169"/>
      <c r="H213" s="169"/>
      <c r="I213" s="169"/>
      <c r="J213" s="169"/>
      <c r="K213" s="169"/>
      <c r="L213" s="169"/>
      <c r="M213" s="169"/>
      <c r="N213" s="169"/>
      <c r="O213" s="169"/>
      <c r="P213" s="169"/>
      <c r="Q213" s="169"/>
      <c r="R213" s="169"/>
    </row>
    <row r="214" spans="1:30" ht="20.100000000000001" customHeight="1" x14ac:dyDescent="0.25">
      <c r="A214" s="8"/>
      <c r="B214" s="8"/>
      <c r="C214" s="8"/>
      <c r="D214" s="8"/>
      <c r="E214" s="8"/>
      <c r="F214" s="8"/>
      <c r="G214" s="8"/>
      <c r="H214" s="8"/>
      <c r="I214" s="8"/>
      <c r="J214" s="8"/>
      <c r="K214" s="8"/>
      <c r="L214" s="8"/>
      <c r="M214" s="8"/>
      <c r="N214" s="8"/>
      <c r="O214" s="8"/>
      <c r="P214" s="8"/>
      <c r="Q214" s="8"/>
      <c r="R214" s="8"/>
    </row>
    <row r="215" spans="1:30" ht="20.100000000000001" customHeight="1" x14ac:dyDescent="0.25">
      <c r="A215" s="134" t="s">
        <v>5</v>
      </c>
      <c r="B215" s="163" t="s">
        <v>18</v>
      </c>
      <c r="C215" s="163"/>
      <c r="D215" s="163"/>
      <c r="E215" s="163"/>
      <c r="F215" s="163"/>
      <c r="G215" s="139"/>
      <c r="H215" s="8"/>
      <c r="I215" s="147" t="s">
        <v>69</v>
      </c>
      <c r="J215" s="147"/>
      <c r="K215" s="147"/>
      <c r="L215" s="147"/>
      <c r="M215" s="147"/>
      <c r="N215" s="180">
        <f>COUNT(B216:B218)</f>
        <v>3</v>
      </c>
      <c r="O215" s="180"/>
      <c r="P215" s="8"/>
      <c r="Q215" s="8"/>
      <c r="R215" s="8"/>
      <c r="W215" s="357" t="s">
        <v>30</v>
      </c>
      <c r="X215" s="357" t="s">
        <v>31</v>
      </c>
      <c r="Y215" s="357" t="s">
        <v>22</v>
      </c>
      <c r="Z215" s="357" t="e">
        <f>VLOOKUP(M226,B216:G218,6,0)</f>
        <v>#N/A</v>
      </c>
    </row>
    <row r="216" spans="1:30" ht="20.100000000000001" customHeight="1" x14ac:dyDescent="0.25">
      <c r="A216" s="43">
        <v>1</v>
      </c>
      <c r="B216" s="185">
        <f>N153</f>
        <v>426.31578947368416</v>
      </c>
      <c r="C216" s="185"/>
      <c r="D216" s="185"/>
      <c r="E216" s="185"/>
      <c r="F216" s="185"/>
      <c r="G216" s="41">
        <f>A216</f>
        <v>1</v>
      </c>
      <c r="H216" s="8"/>
      <c r="I216" s="147" t="s">
        <v>37</v>
      </c>
      <c r="J216" s="147"/>
      <c r="K216" s="147"/>
      <c r="L216" s="147"/>
      <c r="M216" s="147"/>
      <c r="N216" s="181">
        <f>_xlfn.NORM.S.INV(1-((1/N215)/4))</f>
        <v>1.3829941271006372</v>
      </c>
      <c r="O216" s="181"/>
      <c r="P216" s="8"/>
      <c r="Q216" s="8"/>
      <c r="R216" s="8"/>
      <c r="W216" s="368">
        <f>$M$222</f>
        <v>394.66116374696981</v>
      </c>
      <c r="X216" s="368">
        <f>$M$221</f>
        <v>532.24823553085037</v>
      </c>
      <c r="Y216" s="368">
        <f>$M$184</f>
        <v>463.45469963891009</v>
      </c>
      <c r="AB216" s="368"/>
      <c r="AC216" s="368"/>
      <c r="AD216" s="368"/>
    </row>
    <row r="217" spans="1:30" ht="20.100000000000001" customHeight="1" x14ac:dyDescent="0.25">
      <c r="A217" s="44">
        <v>2</v>
      </c>
      <c r="B217" s="150">
        <f>N154</f>
        <v>444.07894736842098</v>
      </c>
      <c r="C217" s="150"/>
      <c r="D217" s="150"/>
      <c r="E217" s="150"/>
      <c r="F217" s="150"/>
      <c r="G217" s="41">
        <f t="shared" ref="G217:G218" si="21">A217</f>
        <v>2</v>
      </c>
      <c r="H217" s="8"/>
      <c r="I217" s="8"/>
      <c r="J217" s="8"/>
      <c r="K217" s="8"/>
      <c r="L217" s="8"/>
      <c r="M217" s="8"/>
      <c r="N217" s="53"/>
      <c r="O217" s="53"/>
      <c r="P217" s="8"/>
      <c r="Q217" s="8"/>
      <c r="R217" s="8"/>
      <c r="W217" s="368">
        <f>$M$222</f>
        <v>394.66116374696981</v>
      </c>
      <c r="X217" s="368">
        <f>$M$221</f>
        <v>532.24823553085037</v>
      </c>
      <c r="Y217" s="368">
        <f>$M$184</f>
        <v>463.45469963891009</v>
      </c>
      <c r="AB217" s="368"/>
      <c r="AC217" s="368"/>
      <c r="AD217" s="368"/>
    </row>
    <row r="218" spans="1:30" ht="20.100000000000001" customHeight="1" x14ac:dyDescent="0.25">
      <c r="A218" s="44">
        <v>3</v>
      </c>
      <c r="B218" s="150">
        <f>N155</f>
        <v>519.969362074625</v>
      </c>
      <c r="C218" s="150"/>
      <c r="D218" s="150"/>
      <c r="E218" s="150"/>
      <c r="F218" s="150"/>
      <c r="G218" s="41">
        <f t="shared" si="21"/>
        <v>3</v>
      </c>
      <c r="H218" s="8"/>
      <c r="I218" s="147" t="s">
        <v>22</v>
      </c>
      <c r="J218" s="147"/>
      <c r="K218" s="147"/>
      <c r="L218" s="147"/>
      <c r="M218" s="146">
        <f>AVERAGE(B216:B218)</f>
        <v>463.45469963891009</v>
      </c>
      <c r="N218" s="146"/>
      <c r="O218" s="146"/>
      <c r="P218" s="8"/>
      <c r="Q218" s="8"/>
      <c r="R218" s="8"/>
      <c r="W218" s="368">
        <f>$M$222</f>
        <v>394.66116374696981</v>
      </c>
      <c r="X218" s="368">
        <f>$M$221</f>
        <v>532.24823553085037</v>
      </c>
      <c r="Y218" s="368">
        <f>$M$184</f>
        <v>463.45469963891009</v>
      </c>
      <c r="AB218" s="368"/>
      <c r="AC218" s="368"/>
      <c r="AD218" s="368"/>
    </row>
    <row r="219" spans="1:30" ht="20.100000000000001" customHeight="1" x14ac:dyDescent="0.25">
      <c r="A219" s="8"/>
      <c r="B219" s="8"/>
      <c r="C219" s="8"/>
      <c r="D219" s="8"/>
      <c r="E219" s="8"/>
      <c r="F219" s="8"/>
      <c r="G219" s="41"/>
      <c r="H219" s="8"/>
      <c r="I219" s="147" t="s">
        <v>23</v>
      </c>
      <c r="J219" s="147"/>
      <c r="K219" s="147"/>
      <c r="L219" s="147"/>
      <c r="M219" s="146">
        <f>STDEVA(B216:F218)</f>
        <v>49.742464225905067</v>
      </c>
      <c r="N219" s="146"/>
      <c r="O219" s="146"/>
      <c r="P219" s="8"/>
      <c r="Q219" s="8"/>
      <c r="R219" s="8"/>
      <c r="W219" s="368"/>
      <c r="X219" s="368"/>
      <c r="Y219" s="368"/>
      <c r="AB219" s="368"/>
      <c r="AC219" s="368"/>
      <c r="AD219" s="368"/>
    </row>
    <row r="220" spans="1:30" ht="20.100000000000001" customHeight="1" x14ac:dyDescent="0.25">
      <c r="A220" s="8"/>
      <c r="B220" s="8"/>
      <c r="C220" s="8"/>
      <c r="D220" s="8"/>
      <c r="E220" s="8"/>
      <c r="F220" s="8"/>
      <c r="G220" s="7"/>
      <c r="H220" s="8"/>
      <c r="I220" s="8"/>
      <c r="J220" s="8"/>
      <c r="K220" s="8"/>
      <c r="L220" s="8"/>
      <c r="M220" s="8"/>
      <c r="N220" s="8"/>
      <c r="O220" s="8"/>
      <c r="P220" s="8"/>
      <c r="Q220" s="8"/>
      <c r="R220" s="8"/>
      <c r="W220" s="368"/>
      <c r="X220" s="368"/>
      <c r="Y220" s="368"/>
      <c r="AB220" s="368"/>
      <c r="AC220" s="368"/>
      <c r="AD220" s="368"/>
    </row>
    <row r="221" spans="1:30" ht="20.100000000000001" customHeight="1" x14ac:dyDescent="0.25">
      <c r="A221" s="8"/>
      <c r="B221" s="8"/>
      <c r="C221" s="8"/>
      <c r="D221" s="8"/>
      <c r="E221" s="8"/>
      <c r="F221" s="8"/>
      <c r="G221" s="8"/>
      <c r="H221" s="8"/>
      <c r="I221" s="147" t="s">
        <v>31</v>
      </c>
      <c r="J221" s="147"/>
      <c r="K221" s="147"/>
      <c r="L221" s="147"/>
      <c r="M221" s="146">
        <f>M218+(N216*M219)</f>
        <v>532.24823553085037</v>
      </c>
      <c r="N221" s="146"/>
      <c r="O221" s="146"/>
      <c r="P221" s="8"/>
      <c r="Q221" s="8"/>
      <c r="R221" s="8"/>
      <c r="AB221" s="368"/>
      <c r="AC221" s="368"/>
      <c r="AD221" s="368"/>
    </row>
    <row r="222" spans="1:30" ht="20.100000000000001" customHeight="1" x14ac:dyDescent="0.25">
      <c r="A222" s="8"/>
      <c r="B222" s="8"/>
      <c r="C222" s="8"/>
      <c r="D222" s="8"/>
      <c r="E222" s="8"/>
      <c r="F222" s="8"/>
      <c r="G222" s="8"/>
      <c r="H222" s="8"/>
      <c r="I222" s="147" t="s">
        <v>30</v>
      </c>
      <c r="J222" s="147"/>
      <c r="K222" s="147"/>
      <c r="L222" s="147"/>
      <c r="M222" s="146">
        <f>M218-(N216*M219)</f>
        <v>394.66116374696981</v>
      </c>
      <c r="N222" s="146"/>
      <c r="O222" s="146"/>
      <c r="P222" s="8"/>
      <c r="Q222" s="8"/>
      <c r="R222" s="8"/>
      <c r="AB222" s="368"/>
      <c r="AC222" s="368"/>
      <c r="AD222" s="368"/>
    </row>
    <row r="223" spans="1:30" ht="20.100000000000001" customHeight="1" x14ac:dyDescent="0.25">
      <c r="A223" s="8"/>
      <c r="B223" s="8"/>
      <c r="C223" s="8"/>
      <c r="D223" s="8"/>
      <c r="E223" s="8"/>
      <c r="F223" s="8"/>
      <c r="G223" s="8"/>
      <c r="H223" s="8"/>
      <c r="I223" s="147" t="s">
        <v>33</v>
      </c>
      <c r="J223" s="147"/>
      <c r="K223" s="147"/>
      <c r="L223" s="147"/>
      <c r="M223" s="146">
        <f>MAX(B216:B218)</f>
        <v>519.969362074625</v>
      </c>
      <c r="N223" s="146"/>
      <c r="O223" s="146"/>
      <c r="P223" s="8"/>
      <c r="Q223" s="8"/>
      <c r="R223" s="8"/>
      <c r="AB223" s="368"/>
      <c r="AC223" s="368"/>
      <c r="AD223" s="368"/>
    </row>
    <row r="224" spans="1:30" ht="20.100000000000001" customHeight="1" x14ac:dyDescent="0.25">
      <c r="A224" s="8"/>
      <c r="B224" s="8"/>
      <c r="C224" s="8"/>
      <c r="D224" s="8"/>
      <c r="E224" s="8"/>
      <c r="F224" s="8"/>
      <c r="G224" s="8"/>
      <c r="H224" s="8"/>
      <c r="I224" s="147" t="s">
        <v>32</v>
      </c>
      <c r="J224" s="147"/>
      <c r="K224" s="147"/>
      <c r="L224" s="147"/>
      <c r="M224" s="146">
        <f>MIN(B216:B218)</f>
        <v>426.31578947368416</v>
      </c>
      <c r="N224" s="146"/>
      <c r="O224" s="146"/>
      <c r="P224" s="8"/>
      <c r="Q224" s="8"/>
      <c r="R224" s="8"/>
      <c r="AB224" s="368"/>
      <c r="AC224" s="368"/>
      <c r="AD224" s="368"/>
    </row>
    <row r="225" spans="1:22" ht="20.100000000000001" customHeight="1" x14ac:dyDescent="0.25">
      <c r="A225" s="8"/>
      <c r="B225" s="8"/>
      <c r="C225" s="8"/>
      <c r="D225" s="8"/>
      <c r="E225" s="8"/>
      <c r="F225" s="8"/>
      <c r="G225" s="8"/>
      <c r="H225" s="8"/>
      <c r="I225" s="8"/>
      <c r="J225" s="8"/>
      <c r="K225" s="8"/>
      <c r="L225" s="8"/>
      <c r="M225" s="8"/>
      <c r="N225" s="8"/>
      <c r="O225" s="8"/>
      <c r="P225" s="8"/>
      <c r="Q225" s="8"/>
      <c r="R225" s="8"/>
    </row>
    <row r="226" spans="1:22" s="367" customFormat="1" ht="20.100000000000001" customHeight="1" x14ac:dyDescent="0.25">
      <c r="A226" s="8"/>
      <c r="B226" s="8"/>
      <c r="C226" s="8"/>
      <c r="D226" s="8"/>
      <c r="E226" s="8"/>
      <c r="F226" s="8"/>
      <c r="G226" s="8"/>
      <c r="H226" s="8"/>
      <c r="I226" s="147" t="s">
        <v>36</v>
      </c>
      <c r="J226" s="147"/>
      <c r="K226" s="159" t="str">
        <f>IF(M226="Nada a excluir","",Z215)</f>
        <v/>
      </c>
      <c r="L226" s="159"/>
      <c r="M226" s="146" t="str" cm="1">
        <f t="array" ref="M226">_xlfn.IFS(AND(OR(M223&gt;M221,M224&lt;M222),(M223-M218)&gt;(M218-M224)),M223,AND(OR(M224&lt;M222,M223&gt;M221),(M218-M224)&gt;(M223-M218)),M224,AND(M223&lt;=M221,M224&gt;=M222),"Nada a excluir")</f>
        <v>Nada a excluir</v>
      </c>
      <c r="N226" s="146"/>
      <c r="O226" s="146"/>
      <c r="P226" s="8"/>
      <c r="Q226" s="8"/>
      <c r="R226" s="8"/>
      <c r="S226" s="356"/>
      <c r="T226" s="356"/>
      <c r="U226" s="356"/>
      <c r="V226" s="356"/>
    </row>
    <row r="227" spans="1:22" s="367" customFormat="1" ht="20.100000000000001" customHeight="1" x14ac:dyDescent="0.25">
      <c r="A227" s="8"/>
      <c r="B227" s="8"/>
      <c r="C227" s="8"/>
      <c r="D227" s="8"/>
      <c r="E227" s="8"/>
      <c r="F227" s="8"/>
      <c r="G227" s="8"/>
      <c r="H227" s="8"/>
      <c r="I227" s="149" t="s">
        <v>35</v>
      </c>
      <c r="J227" s="149"/>
      <c r="K227" s="149"/>
      <c r="L227" s="149"/>
      <c r="M227" s="152" t="str">
        <f>IF(M226="Nada a excluir","Encerrar","Continuar")</f>
        <v>Encerrar</v>
      </c>
      <c r="N227" s="152"/>
      <c r="O227" s="152"/>
      <c r="P227" s="8"/>
      <c r="Q227" s="8"/>
      <c r="R227" s="8"/>
      <c r="S227" s="356"/>
      <c r="T227" s="356"/>
      <c r="U227" s="356"/>
      <c r="V227" s="356"/>
    </row>
    <row r="228" spans="1:22" ht="20.100000000000001" customHeight="1" x14ac:dyDescent="0.25">
      <c r="A228" s="8"/>
      <c r="B228" s="8"/>
      <c r="C228" s="8"/>
      <c r="D228" s="8"/>
      <c r="E228" s="8"/>
      <c r="F228" s="8"/>
      <c r="G228" s="8"/>
      <c r="H228" s="8"/>
      <c r="I228" s="8"/>
      <c r="J228" s="8"/>
      <c r="K228" s="8"/>
      <c r="L228" s="8"/>
      <c r="M228" s="8"/>
      <c r="N228" s="8"/>
      <c r="O228" s="8"/>
      <c r="P228" s="8"/>
      <c r="Q228" s="8"/>
      <c r="R228" s="8"/>
    </row>
    <row r="229" spans="1:22" s="367" customFormat="1" ht="20.100000000000001" customHeight="1" x14ac:dyDescent="0.25">
      <c r="A229" s="8"/>
      <c r="B229" s="8"/>
      <c r="C229" s="8"/>
      <c r="D229" s="8"/>
      <c r="E229" s="8"/>
      <c r="F229" s="8"/>
      <c r="G229" s="8"/>
      <c r="H229" s="8"/>
      <c r="I229" s="147" t="s">
        <v>34</v>
      </c>
      <c r="J229" s="147"/>
      <c r="K229" s="147"/>
      <c r="L229" s="147"/>
      <c r="M229" s="154">
        <f>M219</f>
        <v>49.742464225905067</v>
      </c>
      <c r="N229" s="155"/>
      <c r="O229" s="155"/>
      <c r="P229" s="8"/>
      <c r="Q229" s="8"/>
      <c r="R229" s="8"/>
      <c r="S229" s="356"/>
      <c r="T229" s="356"/>
      <c r="U229" s="356"/>
      <c r="V229" s="356"/>
    </row>
    <row r="230" spans="1:22" s="367" customFormat="1" ht="20.100000000000001" customHeight="1" x14ac:dyDescent="0.25">
      <c r="A230" s="8"/>
      <c r="B230" s="8"/>
      <c r="C230" s="8"/>
      <c r="D230" s="8"/>
      <c r="E230" s="8"/>
      <c r="F230" s="8"/>
      <c r="G230" s="8"/>
      <c r="H230" s="8"/>
      <c r="I230" s="149" t="s">
        <v>21</v>
      </c>
      <c r="J230" s="149"/>
      <c r="K230" s="149"/>
      <c r="L230" s="149"/>
      <c r="M230" s="151">
        <f>M219/M218</f>
        <v>0.10732972233243238</v>
      </c>
      <c r="N230" s="151"/>
      <c r="O230" s="151"/>
      <c r="P230" s="8"/>
      <c r="Q230" s="8"/>
      <c r="R230" s="8"/>
      <c r="S230" s="356"/>
      <c r="T230" s="356"/>
      <c r="U230" s="356"/>
      <c r="V230" s="356"/>
    </row>
    <row r="231" spans="1:22" ht="20.100000000000001" customHeight="1" x14ac:dyDescent="0.25">
      <c r="A231" s="8"/>
      <c r="B231" s="8"/>
      <c r="C231" s="8"/>
      <c r="D231" s="8"/>
      <c r="E231" s="8"/>
      <c r="F231" s="8"/>
      <c r="G231" s="8"/>
      <c r="H231" s="8"/>
      <c r="I231" s="8"/>
      <c r="J231" s="8"/>
      <c r="K231" s="8"/>
      <c r="L231" s="8"/>
      <c r="M231" s="8"/>
      <c r="N231" s="8"/>
      <c r="O231" s="8"/>
      <c r="P231" s="8"/>
      <c r="Q231" s="8"/>
      <c r="R231" s="8"/>
    </row>
    <row r="232" spans="1:22" ht="20.100000000000001" customHeight="1" x14ac:dyDescent="0.25">
      <c r="A232" s="8"/>
      <c r="B232" s="8"/>
      <c r="C232" s="8"/>
      <c r="D232" s="8"/>
      <c r="E232" s="8"/>
      <c r="F232" s="8"/>
      <c r="G232" s="8"/>
      <c r="H232" s="8"/>
      <c r="I232" s="8"/>
      <c r="J232" s="8"/>
      <c r="K232" s="8"/>
      <c r="L232" s="8"/>
      <c r="M232" s="8"/>
      <c r="N232" s="8"/>
      <c r="O232" s="8"/>
      <c r="P232" s="8"/>
      <c r="Q232" s="8"/>
      <c r="R232" s="8"/>
    </row>
    <row r="233" spans="1:22" ht="20.100000000000001" customHeight="1" x14ac:dyDescent="0.25">
      <c r="A233" s="8"/>
      <c r="B233" s="8"/>
      <c r="C233" s="8"/>
      <c r="D233" s="8"/>
      <c r="E233" s="8"/>
      <c r="F233" s="8"/>
      <c r="G233" s="8"/>
      <c r="H233" s="8"/>
      <c r="I233" s="8"/>
      <c r="J233" s="8"/>
      <c r="K233" s="8"/>
      <c r="L233" s="8"/>
      <c r="M233" s="8"/>
      <c r="N233" s="8"/>
      <c r="O233" s="8"/>
      <c r="P233" s="8"/>
      <c r="Q233" s="8"/>
      <c r="R233" s="8"/>
    </row>
    <row r="234" spans="1:22" ht="20.100000000000001" customHeight="1" x14ac:dyDescent="0.25">
      <c r="A234" s="8"/>
      <c r="B234" s="8"/>
      <c r="C234" s="8"/>
      <c r="D234" s="8"/>
      <c r="E234" s="8"/>
      <c r="F234" s="8"/>
      <c r="G234" s="8"/>
      <c r="H234" s="8"/>
      <c r="I234" s="8"/>
      <c r="J234" s="8"/>
      <c r="K234" s="8"/>
      <c r="L234" s="8"/>
      <c r="M234" s="8"/>
      <c r="N234" s="8"/>
      <c r="O234" s="8"/>
      <c r="P234" s="8"/>
      <c r="Q234" s="8"/>
      <c r="R234" s="8"/>
    </row>
    <row r="235" spans="1:22" ht="20.100000000000001" customHeight="1" x14ac:dyDescent="0.25">
      <c r="A235" s="8"/>
      <c r="B235" s="8"/>
      <c r="C235" s="8"/>
      <c r="D235" s="8"/>
      <c r="E235" s="8"/>
      <c r="F235" s="8"/>
      <c r="G235" s="8"/>
      <c r="H235" s="8"/>
      <c r="I235" s="8"/>
      <c r="J235" s="8"/>
      <c r="K235" s="8"/>
      <c r="L235" s="8"/>
      <c r="M235" s="8"/>
      <c r="N235" s="8"/>
      <c r="O235" s="8"/>
      <c r="P235" s="8"/>
      <c r="Q235" s="8"/>
      <c r="R235" s="8"/>
    </row>
    <row r="236" spans="1:22" ht="20.100000000000001" customHeight="1" x14ac:dyDescent="0.25">
      <c r="A236" s="8"/>
      <c r="B236" s="8"/>
      <c r="C236" s="8"/>
      <c r="D236" s="8"/>
      <c r="E236" s="8"/>
      <c r="F236" s="8"/>
      <c r="G236" s="8"/>
      <c r="H236" s="8"/>
      <c r="I236" s="8"/>
      <c r="J236" s="8"/>
      <c r="K236" s="8"/>
      <c r="L236" s="8"/>
      <c r="M236" s="8"/>
      <c r="N236" s="8"/>
      <c r="O236" s="8"/>
      <c r="P236" s="8"/>
      <c r="Q236" s="8"/>
      <c r="R236" s="8"/>
    </row>
    <row r="237" spans="1:22" ht="20.100000000000001" customHeight="1" x14ac:dyDescent="0.25">
      <c r="A237" s="8"/>
      <c r="B237" s="8"/>
      <c r="C237" s="8"/>
      <c r="D237" s="8"/>
      <c r="E237" s="8"/>
      <c r="F237" s="8"/>
      <c r="G237" s="8"/>
      <c r="H237" s="8"/>
      <c r="I237" s="8"/>
      <c r="J237" s="8"/>
      <c r="K237" s="8"/>
      <c r="L237" s="8"/>
      <c r="M237" s="8"/>
      <c r="N237" s="8"/>
      <c r="O237" s="8"/>
      <c r="P237" s="8"/>
      <c r="Q237" s="8"/>
      <c r="R237" s="8"/>
    </row>
    <row r="238" spans="1:22" ht="20.100000000000001" customHeight="1" x14ac:dyDescent="0.25">
      <c r="A238" s="8"/>
      <c r="B238" s="8"/>
      <c r="C238" s="8"/>
      <c r="D238" s="8"/>
      <c r="E238" s="8"/>
      <c r="F238" s="8"/>
      <c r="G238" s="8"/>
      <c r="H238" s="8"/>
      <c r="I238" s="8"/>
      <c r="J238" s="8"/>
      <c r="K238" s="8"/>
      <c r="L238" s="8"/>
      <c r="M238" s="8"/>
      <c r="N238" s="8"/>
      <c r="O238" s="8"/>
      <c r="P238" s="8"/>
      <c r="Q238" s="8"/>
      <c r="R238" s="8"/>
    </row>
    <row r="239" spans="1:22" ht="20.100000000000001" customHeight="1" x14ac:dyDescent="0.25">
      <c r="A239" s="8"/>
      <c r="B239" s="8"/>
      <c r="C239" s="8"/>
      <c r="D239" s="8"/>
      <c r="E239" s="8"/>
      <c r="F239" s="8"/>
      <c r="G239" s="8"/>
      <c r="H239" s="8"/>
      <c r="I239" s="8"/>
      <c r="J239" s="8"/>
      <c r="K239" s="8"/>
      <c r="L239" s="8"/>
      <c r="M239" s="8"/>
      <c r="N239" s="8"/>
      <c r="O239" s="8"/>
      <c r="P239" s="8"/>
      <c r="Q239" s="8"/>
      <c r="R239" s="8"/>
    </row>
    <row r="240" spans="1:22" ht="20.100000000000001" customHeight="1" x14ac:dyDescent="0.25">
      <c r="A240" s="8"/>
      <c r="B240" s="8"/>
      <c r="C240" s="8"/>
      <c r="D240" s="8"/>
      <c r="E240" s="8"/>
      <c r="F240" s="8"/>
      <c r="G240" s="8"/>
      <c r="H240" s="8"/>
      <c r="I240" s="8"/>
      <c r="J240" s="8"/>
      <c r="K240" s="8"/>
      <c r="L240" s="8"/>
      <c r="M240" s="8"/>
      <c r="N240" s="8"/>
      <c r="O240" s="8"/>
      <c r="P240" s="8"/>
      <c r="Q240" s="8"/>
      <c r="R240" s="8"/>
    </row>
    <row r="241" spans="1:26" ht="20.100000000000001" customHeight="1" x14ac:dyDescent="0.25">
      <c r="A241" s="8"/>
      <c r="B241" s="8"/>
      <c r="C241" s="8"/>
      <c r="D241" s="8"/>
      <c r="E241" s="8"/>
      <c r="F241" s="8"/>
      <c r="G241" s="8"/>
      <c r="H241" s="8"/>
      <c r="I241" s="8"/>
      <c r="J241" s="8"/>
      <c r="K241" s="8"/>
      <c r="L241" s="8"/>
      <c r="M241" s="8"/>
      <c r="N241" s="8"/>
      <c r="O241" s="8"/>
      <c r="P241" s="8"/>
      <c r="Q241" s="8"/>
      <c r="R241" s="8"/>
    </row>
    <row r="242" spans="1:26" ht="20.100000000000001" customHeight="1" x14ac:dyDescent="0.25">
      <c r="A242" s="8"/>
      <c r="B242" s="8"/>
      <c r="C242" s="8"/>
      <c r="D242" s="8"/>
      <c r="E242" s="8"/>
      <c r="F242" s="8"/>
      <c r="G242" s="8"/>
      <c r="H242" s="8"/>
      <c r="I242" s="8"/>
      <c r="J242" s="8"/>
      <c r="K242" s="8"/>
      <c r="L242" s="8"/>
      <c r="M242" s="8"/>
      <c r="N242" s="8"/>
      <c r="O242" s="8"/>
      <c r="P242" s="8"/>
      <c r="Q242" s="8"/>
      <c r="R242" s="8"/>
    </row>
    <row r="243" spans="1:26" ht="20.100000000000001" customHeight="1" x14ac:dyDescent="0.25">
      <c r="A243" s="8"/>
      <c r="B243" s="8"/>
      <c r="C243" s="8"/>
      <c r="D243" s="8"/>
      <c r="E243" s="8"/>
      <c r="F243" s="8"/>
      <c r="G243" s="8"/>
      <c r="H243" s="8"/>
      <c r="I243" s="8"/>
      <c r="J243" s="8"/>
      <c r="K243" s="8"/>
      <c r="L243" s="8"/>
      <c r="M243" s="8"/>
      <c r="N243" s="8"/>
      <c r="O243" s="8"/>
      <c r="P243" s="8"/>
      <c r="Q243" s="8"/>
      <c r="R243" s="8"/>
    </row>
    <row r="244" spans="1:26" ht="20.100000000000001" customHeight="1" x14ac:dyDescent="0.25">
      <c r="A244" s="8"/>
      <c r="B244" s="8"/>
      <c r="C244" s="8"/>
      <c r="D244" s="8"/>
      <c r="E244" s="8"/>
      <c r="F244" s="8"/>
      <c r="G244" s="8"/>
      <c r="H244" s="8"/>
      <c r="I244" s="8"/>
      <c r="J244" s="8"/>
      <c r="K244" s="8"/>
      <c r="L244" s="8"/>
      <c r="M244" s="8"/>
      <c r="N244" s="8"/>
      <c r="O244" s="8"/>
      <c r="P244" s="8"/>
      <c r="Q244" s="8"/>
      <c r="R244" s="8"/>
    </row>
    <row r="245" spans="1:26" ht="20.100000000000001" customHeight="1" x14ac:dyDescent="0.25">
      <c r="A245" s="8"/>
      <c r="B245" s="8"/>
      <c r="C245" s="8"/>
      <c r="D245" s="8"/>
      <c r="E245" s="8"/>
      <c r="F245" s="8"/>
      <c r="G245" s="8"/>
      <c r="H245" s="8"/>
      <c r="I245" s="8"/>
      <c r="J245" s="8"/>
      <c r="K245" s="8"/>
      <c r="L245" s="8"/>
      <c r="M245" s="8"/>
      <c r="N245" s="8"/>
      <c r="O245" s="8"/>
      <c r="P245" s="8"/>
      <c r="Q245" s="8"/>
      <c r="R245" s="8"/>
    </row>
    <row r="246" spans="1:26" ht="20.100000000000001" customHeight="1" x14ac:dyDescent="0.25">
      <c r="A246" s="8"/>
      <c r="B246" s="8"/>
      <c r="C246" s="8"/>
      <c r="D246" s="8"/>
      <c r="E246" s="8"/>
      <c r="F246" s="8"/>
      <c r="G246" s="8"/>
      <c r="H246" s="8"/>
      <c r="I246" s="8"/>
      <c r="J246" s="8"/>
      <c r="K246" s="8"/>
      <c r="L246" s="8"/>
      <c r="M246" s="8"/>
      <c r="N246" s="8"/>
      <c r="O246" s="8"/>
      <c r="P246" s="8"/>
      <c r="Q246" s="8"/>
      <c r="R246" s="8"/>
    </row>
    <row r="247" spans="1:26" ht="20.100000000000001" customHeight="1" x14ac:dyDescent="0.25">
      <c r="A247" s="8"/>
      <c r="B247" s="8"/>
      <c r="C247" s="8"/>
      <c r="D247" s="8"/>
      <c r="E247" s="8"/>
      <c r="F247" s="8"/>
      <c r="G247" s="8"/>
      <c r="H247" s="8"/>
      <c r="I247" s="8"/>
      <c r="J247" s="8"/>
      <c r="K247" s="8"/>
      <c r="L247" s="8"/>
      <c r="M247" s="8"/>
      <c r="N247" s="8"/>
      <c r="O247" s="8"/>
      <c r="P247" s="8"/>
      <c r="Q247" s="8"/>
      <c r="R247" s="8"/>
    </row>
    <row r="248" spans="1:26" ht="20.100000000000001" customHeight="1" x14ac:dyDescent="0.25">
      <c r="A248" s="8"/>
      <c r="B248" s="8"/>
      <c r="C248" s="8"/>
      <c r="D248" s="8"/>
      <c r="E248" s="8"/>
      <c r="F248" s="8"/>
      <c r="G248" s="8"/>
      <c r="H248" s="8"/>
      <c r="I248" s="8"/>
      <c r="J248" s="8"/>
      <c r="K248" s="8"/>
      <c r="L248" s="8"/>
      <c r="M248" s="8"/>
      <c r="N248" s="8"/>
      <c r="O248" s="8"/>
      <c r="P248" s="8"/>
      <c r="Q248" s="8"/>
      <c r="R248" s="8"/>
    </row>
    <row r="249" spans="1:26" ht="20.100000000000001" customHeight="1" x14ac:dyDescent="0.25">
      <c r="A249" s="169" t="s">
        <v>234</v>
      </c>
      <c r="B249" s="169"/>
      <c r="C249" s="169"/>
      <c r="D249" s="169"/>
      <c r="E249" s="169"/>
      <c r="F249" s="169"/>
      <c r="G249" s="169"/>
      <c r="H249" s="169"/>
      <c r="I249" s="169"/>
      <c r="J249" s="169"/>
      <c r="K249" s="169"/>
      <c r="L249" s="169"/>
      <c r="M249" s="169"/>
      <c r="N249" s="169"/>
      <c r="O249" s="169"/>
      <c r="P249" s="169"/>
      <c r="Q249" s="169"/>
      <c r="R249" s="169"/>
    </row>
    <row r="250" spans="1:26" ht="20.100000000000001" customHeight="1" x14ac:dyDescent="0.25">
      <c r="A250" s="8"/>
      <c r="B250" s="8"/>
      <c r="C250" s="8"/>
      <c r="D250" s="8"/>
      <c r="E250" s="8"/>
      <c r="F250" s="8"/>
      <c r="G250" s="8"/>
      <c r="H250" s="8"/>
      <c r="I250" s="8"/>
      <c r="J250" s="8"/>
      <c r="K250" s="8"/>
      <c r="L250" s="8"/>
      <c r="M250" s="8"/>
      <c r="N250" s="8"/>
      <c r="O250" s="8"/>
      <c r="P250" s="8"/>
      <c r="Q250" s="8"/>
      <c r="R250" s="8"/>
    </row>
    <row r="251" spans="1:26" ht="20.100000000000001" customHeight="1" x14ac:dyDescent="0.25">
      <c r="A251" s="134" t="s">
        <v>5</v>
      </c>
      <c r="B251" s="163" t="s">
        <v>18</v>
      </c>
      <c r="C251" s="163"/>
      <c r="D251" s="163"/>
      <c r="E251" s="163"/>
      <c r="F251" s="163"/>
      <c r="G251" s="8"/>
      <c r="H251" s="8"/>
      <c r="I251" s="147" t="s">
        <v>69</v>
      </c>
      <c r="J251" s="147"/>
      <c r="K251" s="147"/>
      <c r="L251" s="147"/>
      <c r="M251" s="147"/>
      <c r="N251" s="180">
        <f>COUNT(B252:B254)</f>
        <v>3</v>
      </c>
      <c r="O251" s="180"/>
      <c r="P251" s="8"/>
      <c r="Q251" s="8"/>
      <c r="R251" s="8"/>
      <c r="V251" s="357">
        <f>_xlfn.T.INV.2T(N252,N253)</f>
        <v>6.3137515146750438</v>
      </c>
      <c r="W251" s="357" t="s">
        <v>30</v>
      </c>
      <c r="X251" s="357" t="s">
        <v>31</v>
      </c>
      <c r="Y251" s="357" t="s">
        <v>22</v>
      </c>
      <c r="Z251" s="370" t="e">
        <f>VLOOKUP(M264,B252:G254,6,0)</f>
        <v>#N/A</v>
      </c>
    </row>
    <row r="252" spans="1:26" ht="20.100000000000001" customHeight="1" x14ac:dyDescent="0.25">
      <c r="A252" s="43">
        <v>1</v>
      </c>
      <c r="B252" s="185">
        <f>N153</f>
        <v>426.31578947368416</v>
      </c>
      <c r="C252" s="185"/>
      <c r="D252" s="185"/>
      <c r="E252" s="185"/>
      <c r="F252" s="185"/>
      <c r="G252" s="41">
        <f>A252</f>
        <v>1</v>
      </c>
      <c r="H252" s="8"/>
      <c r="I252" s="147" t="s">
        <v>38</v>
      </c>
      <c r="J252" s="147"/>
      <c r="K252" s="147"/>
      <c r="L252" s="147"/>
      <c r="M252" s="147"/>
      <c r="N252" s="195" cm="1">
        <f t="array" ref="N252">_xlfn.IFS(N251&lt;=5,0.1,AND(N251&gt;=6,N251&lt;=10),0.05,AND(N251&gt;=11,N251&lt;=50),0.01,N251&gt;50,0.001)</f>
        <v>0.1</v>
      </c>
      <c r="O252" s="195"/>
      <c r="P252" s="8"/>
      <c r="Q252" s="8"/>
      <c r="R252" s="8"/>
      <c r="V252" s="357">
        <f>((((V251^2)*(N251))-V251^2)/(N251-2+V251^2))^(1/2)</f>
        <v>1.3968022466674204</v>
      </c>
      <c r="W252" s="368">
        <f>$M$260</f>
        <v>393.97431385339212</v>
      </c>
      <c r="X252" s="368">
        <f>$M$259</f>
        <v>532.93508542442805</v>
      </c>
      <c r="Y252" s="368">
        <f>$M$256</f>
        <v>463.45469963891009</v>
      </c>
    </row>
    <row r="253" spans="1:26" ht="20.100000000000001" customHeight="1" x14ac:dyDescent="0.25">
      <c r="A253" s="44">
        <v>2</v>
      </c>
      <c r="B253" s="150">
        <f>N154</f>
        <v>444.07894736842098</v>
      </c>
      <c r="C253" s="150"/>
      <c r="D253" s="150"/>
      <c r="E253" s="150"/>
      <c r="F253" s="150"/>
      <c r="G253" s="41">
        <f t="shared" ref="G253:G254" si="22">A253</f>
        <v>2</v>
      </c>
      <c r="H253" s="8"/>
      <c r="I253" s="147" t="s">
        <v>39</v>
      </c>
      <c r="J253" s="147"/>
      <c r="K253" s="147"/>
      <c r="L253" s="147"/>
      <c r="M253" s="147"/>
      <c r="N253" s="182">
        <f>N251-2</f>
        <v>1</v>
      </c>
      <c r="O253" s="182"/>
      <c r="P253" s="8"/>
      <c r="Q253" s="8"/>
      <c r="R253" s="8"/>
      <c r="W253" s="368">
        <f>$M$260</f>
        <v>393.97431385339212</v>
      </c>
      <c r="X253" s="368">
        <f>$M$259</f>
        <v>532.93508542442805</v>
      </c>
      <c r="Y253" s="368">
        <f>$M$256</f>
        <v>463.45469963891009</v>
      </c>
    </row>
    <row r="254" spans="1:26" ht="20.100000000000001" customHeight="1" x14ac:dyDescent="0.25">
      <c r="A254" s="44">
        <v>3</v>
      </c>
      <c r="B254" s="150">
        <f>N155</f>
        <v>519.969362074625</v>
      </c>
      <c r="C254" s="150"/>
      <c r="D254" s="150"/>
      <c r="E254" s="150"/>
      <c r="F254" s="150"/>
      <c r="G254" s="41">
        <f t="shared" si="22"/>
        <v>3</v>
      </c>
      <c r="H254" s="8"/>
      <c r="I254" s="147" t="s">
        <v>37</v>
      </c>
      <c r="J254" s="147"/>
      <c r="K254" s="147"/>
      <c r="L254" s="147"/>
      <c r="M254" s="147"/>
      <c r="N254" s="181">
        <f>V252</f>
        <v>1.3968022466674204</v>
      </c>
      <c r="O254" s="181"/>
      <c r="P254" s="8"/>
      <c r="Q254" s="8"/>
      <c r="R254" s="8"/>
      <c r="T254" s="357"/>
      <c r="W254" s="368">
        <f>$M$260</f>
        <v>393.97431385339212</v>
      </c>
      <c r="X254" s="368">
        <f>$M$259</f>
        <v>532.93508542442805</v>
      </c>
      <c r="Y254" s="368">
        <f>$M$256</f>
        <v>463.45469963891009</v>
      </c>
    </row>
    <row r="255" spans="1:26" ht="20.100000000000001" customHeight="1" x14ac:dyDescent="0.25">
      <c r="A255" s="8"/>
      <c r="B255" s="8"/>
      <c r="C255" s="8"/>
      <c r="D255" s="8"/>
      <c r="E255" s="8"/>
      <c r="F255" s="8"/>
      <c r="G255" s="41"/>
      <c r="H255" s="8"/>
      <c r="I255" s="8"/>
      <c r="J255" s="8"/>
      <c r="K255" s="8"/>
      <c r="L255" s="8"/>
      <c r="M255" s="8"/>
      <c r="N255" s="8"/>
      <c r="O255" s="8"/>
      <c r="P255" s="8"/>
      <c r="Q255" s="8"/>
      <c r="R255" s="8"/>
      <c r="T255" s="357"/>
      <c r="W255" s="368"/>
      <c r="X255" s="368"/>
      <c r="Y255" s="368"/>
    </row>
    <row r="256" spans="1:26" ht="20.100000000000001" customHeight="1" x14ac:dyDescent="0.25">
      <c r="A256" s="8"/>
      <c r="B256" s="8"/>
      <c r="C256" s="8"/>
      <c r="D256" s="8"/>
      <c r="E256" s="8"/>
      <c r="F256" s="8"/>
      <c r="G256" s="7"/>
      <c r="H256" s="8"/>
      <c r="I256" s="147" t="s">
        <v>22</v>
      </c>
      <c r="J256" s="147"/>
      <c r="K256" s="147"/>
      <c r="L256" s="147"/>
      <c r="M256" s="146">
        <f>AVERAGE(B252:B254)</f>
        <v>463.45469963891009</v>
      </c>
      <c r="N256" s="146"/>
      <c r="O256" s="146"/>
      <c r="P256" s="8"/>
      <c r="Q256" s="8"/>
      <c r="R256" s="8"/>
      <c r="W256" s="368"/>
      <c r="X256" s="368"/>
      <c r="Y256" s="368"/>
    </row>
    <row r="257" spans="1:22" s="367" customFormat="1" ht="20.100000000000001" customHeight="1" x14ac:dyDescent="0.25">
      <c r="A257" s="8"/>
      <c r="B257" s="8"/>
      <c r="C257" s="8"/>
      <c r="D257" s="8"/>
      <c r="E257" s="8"/>
      <c r="F257" s="8"/>
      <c r="G257" s="8"/>
      <c r="H257" s="8"/>
      <c r="I257" s="147" t="s">
        <v>23</v>
      </c>
      <c r="J257" s="147"/>
      <c r="K257" s="147"/>
      <c r="L257" s="147"/>
      <c r="M257" s="146">
        <f>STDEVA(B252:F254)</f>
        <v>49.742464225905067</v>
      </c>
      <c r="N257" s="146"/>
      <c r="O257" s="146"/>
      <c r="P257" s="8"/>
      <c r="Q257" s="8"/>
      <c r="R257" s="8"/>
      <c r="S257" s="356"/>
      <c r="T257" s="356"/>
      <c r="U257" s="356"/>
      <c r="V257" s="356"/>
    </row>
    <row r="258" spans="1:22" ht="20.100000000000001" customHeight="1" x14ac:dyDescent="0.25">
      <c r="A258" s="8"/>
      <c r="B258" s="8"/>
      <c r="C258" s="8"/>
      <c r="D258" s="8"/>
      <c r="E258" s="8"/>
      <c r="F258" s="8"/>
      <c r="G258" s="8"/>
      <c r="H258" s="8"/>
      <c r="I258" s="8"/>
      <c r="J258" s="8"/>
      <c r="K258" s="8"/>
      <c r="L258" s="8"/>
      <c r="M258" s="8"/>
      <c r="N258" s="8"/>
      <c r="O258" s="8"/>
      <c r="P258" s="8"/>
      <c r="Q258" s="8"/>
      <c r="R258" s="8"/>
    </row>
    <row r="259" spans="1:22" s="367" customFormat="1" ht="20.100000000000001" customHeight="1" x14ac:dyDescent="0.25">
      <c r="A259" s="8"/>
      <c r="B259" s="8"/>
      <c r="C259" s="8"/>
      <c r="D259" s="8"/>
      <c r="E259" s="8"/>
      <c r="F259" s="8"/>
      <c r="G259" s="8"/>
      <c r="H259" s="8"/>
      <c r="I259" s="147" t="s">
        <v>31</v>
      </c>
      <c r="J259" s="147"/>
      <c r="K259" s="147"/>
      <c r="L259" s="147"/>
      <c r="M259" s="146">
        <f>M256+(N254*M257)</f>
        <v>532.93508542442805</v>
      </c>
      <c r="N259" s="146"/>
      <c r="O259" s="146"/>
      <c r="P259" s="8"/>
      <c r="Q259" s="8"/>
      <c r="R259" s="8"/>
      <c r="S259" s="356"/>
      <c r="T259" s="356"/>
      <c r="U259" s="356"/>
      <c r="V259" s="356"/>
    </row>
    <row r="260" spans="1:22" s="367" customFormat="1" ht="20.100000000000001" customHeight="1" x14ac:dyDescent="0.25">
      <c r="A260" s="8"/>
      <c r="B260" s="8"/>
      <c r="C260" s="8"/>
      <c r="D260" s="8"/>
      <c r="E260" s="8"/>
      <c r="F260" s="8"/>
      <c r="G260" s="8"/>
      <c r="H260" s="8"/>
      <c r="I260" s="147" t="s">
        <v>30</v>
      </c>
      <c r="J260" s="147"/>
      <c r="K260" s="147"/>
      <c r="L260" s="147"/>
      <c r="M260" s="146">
        <f>M256-(N254*M257)</f>
        <v>393.97431385339212</v>
      </c>
      <c r="N260" s="146"/>
      <c r="O260" s="146"/>
      <c r="P260" s="8"/>
      <c r="Q260" s="8"/>
      <c r="R260" s="8"/>
      <c r="S260" s="356"/>
      <c r="T260" s="356"/>
      <c r="U260" s="356"/>
      <c r="V260" s="356"/>
    </row>
    <row r="261" spans="1:22" s="367" customFormat="1" ht="20.100000000000001" customHeight="1" x14ac:dyDescent="0.25">
      <c r="A261" s="8"/>
      <c r="B261" s="8"/>
      <c r="C261" s="8"/>
      <c r="D261" s="8"/>
      <c r="E261" s="8"/>
      <c r="F261" s="8"/>
      <c r="G261" s="8"/>
      <c r="H261" s="8"/>
      <c r="I261" s="147" t="s">
        <v>33</v>
      </c>
      <c r="J261" s="147"/>
      <c r="K261" s="147"/>
      <c r="L261" s="147"/>
      <c r="M261" s="146">
        <f>MAX(B252:B254)</f>
        <v>519.969362074625</v>
      </c>
      <c r="N261" s="146"/>
      <c r="O261" s="146"/>
      <c r="P261" s="8"/>
      <c r="Q261" s="8"/>
      <c r="R261" s="8"/>
      <c r="S261" s="356"/>
      <c r="T261" s="356"/>
      <c r="U261" s="356"/>
      <c r="V261" s="356"/>
    </row>
    <row r="262" spans="1:22" s="367" customFormat="1" ht="20.100000000000001" customHeight="1" x14ac:dyDescent="0.25">
      <c r="A262" s="8"/>
      <c r="B262" s="8"/>
      <c r="C262" s="8"/>
      <c r="D262" s="8"/>
      <c r="E262" s="8"/>
      <c r="F262" s="8"/>
      <c r="G262" s="8"/>
      <c r="H262" s="8"/>
      <c r="I262" s="147" t="s">
        <v>32</v>
      </c>
      <c r="J262" s="147"/>
      <c r="K262" s="147"/>
      <c r="L262" s="147"/>
      <c r="M262" s="146">
        <f>MIN(B252:B254)</f>
        <v>426.31578947368416</v>
      </c>
      <c r="N262" s="146"/>
      <c r="O262" s="146"/>
      <c r="P262" s="8"/>
      <c r="Q262" s="8"/>
      <c r="R262" s="8"/>
      <c r="S262" s="356"/>
      <c r="T262" s="356"/>
      <c r="U262" s="356"/>
      <c r="V262" s="356"/>
    </row>
    <row r="263" spans="1:22" ht="20.100000000000001" customHeight="1" x14ac:dyDescent="0.25">
      <c r="A263" s="8"/>
      <c r="B263" s="8"/>
      <c r="C263" s="8"/>
      <c r="D263" s="8"/>
      <c r="E263" s="8"/>
      <c r="F263" s="8"/>
      <c r="G263" s="8"/>
      <c r="H263" s="8"/>
      <c r="I263" s="8"/>
      <c r="J263" s="8"/>
      <c r="K263" s="8"/>
      <c r="L263" s="8"/>
      <c r="M263" s="8"/>
      <c r="N263" s="8"/>
      <c r="O263" s="8"/>
      <c r="P263" s="8"/>
      <c r="Q263" s="8"/>
      <c r="R263" s="8"/>
    </row>
    <row r="264" spans="1:22" s="367" customFormat="1" ht="20.100000000000001" customHeight="1" x14ac:dyDescent="0.25">
      <c r="A264" s="8"/>
      <c r="B264" s="8"/>
      <c r="C264" s="8"/>
      <c r="D264" s="8"/>
      <c r="E264" s="8"/>
      <c r="F264" s="8"/>
      <c r="G264" s="8"/>
      <c r="H264" s="8"/>
      <c r="I264" s="147" t="s">
        <v>36</v>
      </c>
      <c r="J264" s="147"/>
      <c r="K264" s="159" t="str">
        <f>IF(M264="Nada a excluir","",Z251)</f>
        <v/>
      </c>
      <c r="L264" s="159"/>
      <c r="M264" s="146" t="str" cm="1">
        <f t="array" ref="M264">_xlfn.IFS(AND(OR(M261&gt;M259,M262&lt;M260),(M261-M256)&gt;(M256-M262)),M261,AND(OR(M262&lt;M260,M261&gt;M259),(M256-M262)&gt;(M261-M256)),M262,AND(M261&lt;=M259,M262&gt;=M260),"Nada a excluir")</f>
        <v>Nada a excluir</v>
      </c>
      <c r="N264" s="146"/>
      <c r="O264" s="146"/>
      <c r="P264" s="8"/>
      <c r="Q264" s="8"/>
      <c r="R264" s="8"/>
      <c r="S264" s="356"/>
      <c r="T264" s="356"/>
      <c r="U264" s="356"/>
      <c r="V264" s="356"/>
    </row>
    <row r="265" spans="1:22" s="367" customFormat="1" ht="20.100000000000001" customHeight="1" x14ac:dyDescent="0.25">
      <c r="A265" s="8"/>
      <c r="B265" s="8"/>
      <c r="C265" s="8"/>
      <c r="D265" s="8"/>
      <c r="E265" s="8"/>
      <c r="F265" s="8"/>
      <c r="G265" s="8"/>
      <c r="H265" s="8"/>
      <c r="I265" s="149" t="s">
        <v>35</v>
      </c>
      <c r="J265" s="149"/>
      <c r="K265" s="149"/>
      <c r="L265" s="149"/>
      <c r="M265" s="152" t="str">
        <f>IF(M264="Nada a excluir","Encerrar","Continuar")</f>
        <v>Encerrar</v>
      </c>
      <c r="N265" s="152"/>
      <c r="O265" s="152"/>
      <c r="P265" s="8"/>
      <c r="Q265" s="8"/>
      <c r="R265" s="8"/>
      <c r="S265" s="356"/>
      <c r="T265" s="356"/>
      <c r="U265" s="356"/>
      <c r="V265" s="356"/>
    </row>
    <row r="266" spans="1:22" ht="20.100000000000001" customHeight="1" x14ac:dyDescent="0.25">
      <c r="A266" s="8"/>
      <c r="B266" s="8"/>
      <c r="C266" s="8"/>
      <c r="D266" s="8"/>
      <c r="E266" s="8"/>
      <c r="F266" s="8"/>
      <c r="G266" s="8"/>
      <c r="H266" s="8"/>
      <c r="I266" s="8"/>
      <c r="J266" s="8"/>
      <c r="K266" s="8"/>
      <c r="L266" s="8"/>
      <c r="M266" s="8"/>
      <c r="N266" s="8"/>
      <c r="O266" s="8"/>
      <c r="P266" s="8"/>
      <c r="Q266" s="8"/>
      <c r="R266" s="8"/>
    </row>
    <row r="267" spans="1:22" s="367" customFormat="1" ht="20.100000000000001" customHeight="1" x14ac:dyDescent="0.25">
      <c r="A267" s="8"/>
      <c r="B267" s="8"/>
      <c r="C267" s="8"/>
      <c r="D267" s="8"/>
      <c r="E267" s="8"/>
      <c r="F267" s="8"/>
      <c r="G267" s="8"/>
      <c r="H267" s="8"/>
      <c r="I267" s="147" t="s">
        <v>34</v>
      </c>
      <c r="J267" s="147"/>
      <c r="K267" s="147"/>
      <c r="L267" s="147"/>
      <c r="M267" s="154">
        <f>M257</f>
        <v>49.742464225905067</v>
      </c>
      <c r="N267" s="155"/>
      <c r="O267" s="155"/>
      <c r="P267" s="8"/>
      <c r="Q267" s="8"/>
      <c r="R267" s="8"/>
      <c r="S267" s="356"/>
      <c r="T267" s="356"/>
      <c r="U267" s="356"/>
      <c r="V267" s="356"/>
    </row>
    <row r="268" spans="1:22" s="367" customFormat="1" ht="20.100000000000001" customHeight="1" x14ac:dyDescent="0.25">
      <c r="A268" s="8"/>
      <c r="B268" s="8"/>
      <c r="C268" s="8"/>
      <c r="D268" s="8"/>
      <c r="E268" s="8"/>
      <c r="F268" s="8"/>
      <c r="G268" s="8"/>
      <c r="H268" s="8"/>
      <c r="I268" s="149" t="s">
        <v>21</v>
      </c>
      <c r="J268" s="149"/>
      <c r="K268" s="149"/>
      <c r="L268" s="149"/>
      <c r="M268" s="151">
        <f>M257/M256</f>
        <v>0.10732972233243238</v>
      </c>
      <c r="N268" s="151"/>
      <c r="O268" s="151"/>
      <c r="P268" s="8"/>
      <c r="Q268" s="8"/>
      <c r="R268" s="8"/>
      <c r="S268" s="356"/>
      <c r="T268" s="356"/>
      <c r="U268" s="356"/>
      <c r="V268" s="356"/>
    </row>
    <row r="269" spans="1:22" ht="20.100000000000001" customHeight="1" x14ac:dyDescent="0.25">
      <c r="A269" s="8"/>
      <c r="B269" s="8"/>
      <c r="C269" s="8"/>
      <c r="D269" s="8"/>
      <c r="E269" s="8"/>
      <c r="F269" s="8"/>
      <c r="G269" s="8"/>
      <c r="H269" s="8"/>
      <c r="I269" s="8"/>
      <c r="J269" s="8"/>
      <c r="K269" s="8"/>
      <c r="L269" s="8"/>
      <c r="M269" s="8"/>
      <c r="N269" s="8"/>
      <c r="O269" s="8"/>
      <c r="P269" s="8"/>
      <c r="Q269" s="8"/>
      <c r="R269" s="8"/>
    </row>
    <row r="270" spans="1:22" ht="20.100000000000001" customHeight="1" x14ac:dyDescent="0.25">
      <c r="A270" s="8"/>
      <c r="B270" s="8"/>
      <c r="C270" s="8"/>
      <c r="D270" s="8"/>
      <c r="E270" s="8"/>
      <c r="F270" s="8"/>
      <c r="G270" s="8"/>
      <c r="H270" s="8"/>
      <c r="I270" s="8"/>
      <c r="J270" s="8"/>
      <c r="K270" s="8"/>
      <c r="L270" s="8"/>
      <c r="M270" s="8"/>
      <c r="N270" s="8"/>
      <c r="O270" s="8"/>
      <c r="P270" s="8"/>
      <c r="Q270" s="8"/>
      <c r="R270" s="8"/>
    </row>
    <row r="271" spans="1:22" ht="20.100000000000001" customHeight="1" x14ac:dyDescent="0.25">
      <c r="A271" s="8"/>
      <c r="B271" s="8"/>
      <c r="C271" s="8"/>
      <c r="D271" s="8"/>
      <c r="E271" s="8"/>
      <c r="F271" s="8"/>
      <c r="G271" s="8"/>
      <c r="H271" s="8"/>
      <c r="I271" s="8"/>
      <c r="J271" s="8"/>
      <c r="K271" s="8"/>
      <c r="L271" s="8"/>
      <c r="M271" s="8"/>
      <c r="N271" s="8"/>
      <c r="O271" s="8"/>
      <c r="P271" s="8"/>
      <c r="Q271" s="8"/>
      <c r="R271" s="8"/>
    </row>
    <row r="272" spans="1:22" ht="20.100000000000001" customHeight="1" x14ac:dyDescent="0.25">
      <c r="A272" s="8"/>
      <c r="B272" s="8"/>
      <c r="C272" s="8"/>
      <c r="D272" s="8"/>
      <c r="E272" s="8"/>
      <c r="F272" s="8"/>
      <c r="G272" s="8"/>
      <c r="H272" s="8"/>
      <c r="I272" s="8"/>
      <c r="J272" s="8"/>
      <c r="K272" s="8"/>
      <c r="L272" s="8"/>
      <c r="M272" s="8"/>
      <c r="N272" s="8"/>
      <c r="O272" s="8"/>
      <c r="P272" s="8"/>
      <c r="Q272" s="8"/>
      <c r="R272" s="8"/>
    </row>
    <row r="273" spans="1:27" ht="20.100000000000001" customHeight="1" x14ac:dyDescent="0.25">
      <c r="A273" s="8"/>
      <c r="B273" s="8"/>
      <c r="C273" s="8"/>
      <c r="D273" s="8"/>
      <c r="E273" s="8"/>
      <c r="F273" s="8"/>
      <c r="G273" s="8"/>
      <c r="H273" s="8"/>
      <c r="I273" s="8"/>
      <c r="J273" s="8"/>
      <c r="K273" s="8"/>
      <c r="L273" s="8"/>
      <c r="M273" s="8"/>
      <c r="N273" s="8"/>
      <c r="O273" s="8"/>
      <c r="P273" s="8"/>
      <c r="Q273" s="8"/>
      <c r="R273" s="8"/>
    </row>
    <row r="274" spans="1:27" ht="20.100000000000001" customHeight="1" x14ac:dyDescent="0.25">
      <c r="A274" s="8"/>
      <c r="B274" s="8"/>
      <c r="C274" s="8"/>
      <c r="D274" s="8"/>
      <c r="E274" s="8"/>
      <c r="F274" s="8"/>
      <c r="G274" s="8"/>
      <c r="H274" s="8"/>
      <c r="I274" s="8"/>
      <c r="J274" s="8"/>
      <c r="K274" s="8"/>
      <c r="L274" s="8"/>
      <c r="M274" s="8"/>
      <c r="N274" s="8"/>
      <c r="O274" s="8"/>
      <c r="P274" s="8"/>
      <c r="Q274" s="8"/>
      <c r="R274" s="8"/>
    </row>
    <row r="275" spans="1:27" ht="20.100000000000001" customHeight="1" x14ac:dyDescent="0.25">
      <c r="A275" s="8"/>
      <c r="B275" s="8"/>
      <c r="C275" s="8"/>
      <c r="D275" s="8"/>
      <c r="E275" s="8"/>
      <c r="F275" s="8"/>
      <c r="G275" s="8"/>
      <c r="H275" s="8"/>
      <c r="I275" s="8"/>
      <c r="J275" s="8"/>
      <c r="K275" s="8"/>
      <c r="L275" s="8"/>
      <c r="M275" s="8"/>
      <c r="N275" s="8"/>
      <c r="O275" s="8"/>
      <c r="P275" s="8"/>
      <c r="Q275" s="8"/>
      <c r="R275" s="8"/>
    </row>
    <row r="276" spans="1:27" ht="20.100000000000001" customHeight="1" x14ac:dyDescent="0.25">
      <c r="A276" s="8"/>
      <c r="B276" s="8"/>
      <c r="C276" s="8"/>
      <c r="D276" s="8"/>
      <c r="E276" s="8"/>
      <c r="F276" s="8"/>
      <c r="G276" s="8"/>
      <c r="H276" s="8"/>
      <c r="I276" s="8"/>
      <c r="J276" s="8"/>
      <c r="K276" s="8"/>
      <c r="L276" s="8"/>
      <c r="M276" s="8"/>
      <c r="N276" s="8"/>
      <c r="O276" s="8"/>
      <c r="P276" s="8"/>
      <c r="Q276" s="8"/>
      <c r="R276" s="8"/>
    </row>
    <row r="277" spans="1:27" ht="20.100000000000001" customHeight="1" x14ac:dyDescent="0.25">
      <c r="A277" s="8"/>
      <c r="B277" s="8"/>
      <c r="C277" s="8"/>
      <c r="D277" s="8"/>
      <c r="E277" s="8"/>
      <c r="F277" s="8"/>
      <c r="G277" s="8"/>
      <c r="H277" s="8"/>
      <c r="I277" s="8"/>
      <c r="J277" s="8"/>
      <c r="K277" s="8"/>
      <c r="L277" s="8"/>
      <c r="M277" s="8"/>
      <c r="N277" s="8"/>
      <c r="O277" s="8"/>
      <c r="P277" s="8"/>
      <c r="Q277" s="8"/>
      <c r="R277" s="8"/>
    </row>
    <row r="278" spans="1:27" ht="20.100000000000001" customHeight="1" x14ac:dyDescent="0.25">
      <c r="A278" s="8"/>
      <c r="B278" s="8"/>
      <c r="C278" s="8"/>
      <c r="D278" s="8"/>
      <c r="E278" s="8"/>
      <c r="F278" s="8"/>
      <c r="G278" s="8"/>
      <c r="H278" s="8"/>
      <c r="I278" s="8"/>
      <c r="J278" s="8"/>
      <c r="K278" s="8"/>
      <c r="L278" s="8"/>
      <c r="M278" s="8"/>
      <c r="N278" s="8"/>
      <c r="O278" s="8"/>
      <c r="P278" s="8"/>
      <c r="Q278" s="8"/>
      <c r="R278" s="8"/>
    </row>
    <row r="279" spans="1:27" ht="20.100000000000001" customHeight="1" x14ac:dyDescent="0.25">
      <c r="A279" s="8"/>
      <c r="B279" s="8"/>
      <c r="C279" s="8"/>
      <c r="D279" s="8"/>
      <c r="E279" s="8"/>
      <c r="F279" s="8"/>
      <c r="G279" s="8"/>
      <c r="H279" s="8"/>
      <c r="I279" s="8"/>
      <c r="J279" s="8"/>
      <c r="K279" s="8"/>
      <c r="L279" s="8"/>
      <c r="M279" s="8"/>
      <c r="N279" s="8"/>
      <c r="O279" s="8"/>
      <c r="P279" s="8"/>
      <c r="Q279" s="8"/>
      <c r="R279" s="8"/>
    </row>
    <row r="280" spans="1:27" ht="20.100000000000001" customHeight="1" x14ac:dyDescent="0.25">
      <c r="A280" s="8"/>
      <c r="B280" s="8"/>
      <c r="C280" s="8"/>
      <c r="D280" s="8"/>
      <c r="E280" s="8"/>
      <c r="F280" s="8"/>
      <c r="G280" s="8"/>
      <c r="H280" s="8"/>
      <c r="I280" s="8"/>
      <c r="J280" s="8"/>
      <c r="K280" s="8"/>
      <c r="L280" s="8"/>
      <c r="M280" s="8"/>
      <c r="N280" s="8"/>
      <c r="O280" s="8"/>
      <c r="P280" s="8"/>
      <c r="Q280" s="8"/>
      <c r="R280" s="8"/>
    </row>
    <row r="281" spans="1:27" ht="20.100000000000001" customHeight="1" x14ac:dyDescent="0.25">
      <c r="A281" s="8"/>
      <c r="B281" s="8"/>
      <c r="C281" s="8"/>
      <c r="D281" s="8"/>
      <c r="E281" s="8"/>
      <c r="F281" s="8"/>
      <c r="G281" s="8"/>
      <c r="H281" s="8"/>
      <c r="I281" s="8"/>
      <c r="J281" s="8"/>
      <c r="K281" s="8"/>
      <c r="L281" s="8"/>
      <c r="M281" s="8"/>
      <c r="N281" s="8"/>
      <c r="O281" s="8"/>
      <c r="P281" s="8"/>
      <c r="Q281" s="8"/>
      <c r="R281" s="8"/>
    </row>
    <row r="282" spans="1:27" ht="20.100000000000001" customHeight="1" x14ac:dyDescent="0.25">
      <c r="A282" s="8"/>
      <c r="B282" s="8"/>
      <c r="C282" s="8"/>
      <c r="D282" s="8"/>
      <c r="E282" s="8"/>
      <c r="F282" s="8"/>
      <c r="G282" s="8"/>
      <c r="H282" s="8"/>
      <c r="I282" s="8"/>
      <c r="J282" s="8"/>
      <c r="K282" s="8"/>
      <c r="L282" s="8"/>
      <c r="M282" s="8"/>
      <c r="N282" s="8"/>
      <c r="O282" s="8"/>
      <c r="P282" s="8"/>
      <c r="Q282" s="8"/>
      <c r="R282" s="8"/>
    </row>
    <row r="283" spans="1:27" ht="20.100000000000001" customHeight="1" x14ac:dyDescent="0.25">
      <c r="A283" s="8"/>
      <c r="B283" s="8"/>
      <c r="C283" s="8"/>
      <c r="D283" s="8"/>
      <c r="E283" s="8"/>
      <c r="F283" s="8"/>
      <c r="G283" s="8"/>
      <c r="H283" s="8"/>
      <c r="I283" s="8"/>
      <c r="J283" s="8"/>
      <c r="K283" s="8"/>
      <c r="L283" s="8"/>
      <c r="M283" s="8"/>
      <c r="N283" s="8"/>
      <c r="O283" s="8"/>
      <c r="P283" s="8"/>
      <c r="Q283" s="8"/>
      <c r="R283" s="8"/>
    </row>
    <row r="284" spans="1:27" ht="20.100000000000001" customHeight="1" x14ac:dyDescent="0.25">
      <c r="A284" s="8"/>
      <c r="B284" s="8"/>
      <c r="C284" s="8"/>
      <c r="D284" s="8"/>
      <c r="E284" s="8"/>
      <c r="F284" s="8"/>
      <c r="G284" s="8"/>
      <c r="H284" s="8"/>
      <c r="I284" s="8"/>
      <c r="J284" s="8"/>
      <c r="K284" s="8"/>
      <c r="L284" s="8"/>
      <c r="M284" s="8"/>
      <c r="N284" s="8"/>
      <c r="O284" s="8"/>
      <c r="P284" s="8"/>
      <c r="Q284" s="8"/>
      <c r="R284" s="8"/>
    </row>
    <row r="285" spans="1:27" ht="20.100000000000001" customHeight="1" x14ac:dyDescent="0.25">
      <c r="A285" s="156" t="s">
        <v>40</v>
      </c>
      <c r="B285" s="156"/>
      <c r="C285" s="156"/>
      <c r="D285" s="156"/>
      <c r="E285" s="156" t="s">
        <v>22</v>
      </c>
      <c r="F285" s="156"/>
      <c r="G285" s="156"/>
      <c r="H285" s="156" t="s">
        <v>23</v>
      </c>
      <c r="I285" s="156"/>
      <c r="J285" s="156"/>
      <c r="K285" s="156" t="s">
        <v>21</v>
      </c>
      <c r="L285" s="156"/>
      <c r="M285" s="156"/>
      <c r="N285" s="138"/>
      <c r="O285" s="138"/>
      <c r="P285" s="138"/>
      <c r="Q285" s="138"/>
      <c r="R285" s="138"/>
    </row>
    <row r="286" spans="1:27" ht="20.100000000000001" customHeight="1" x14ac:dyDescent="0.25">
      <c r="A286" s="153" t="s">
        <v>41</v>
      </c>
      <c r="B286" s="153"/>
      <c r="C286" s="153"/>
      <c r="D286" s="153"/>
      <c r="E286" s="154">
        <f>M184</f>
        <v>463.45469963891009</v>
      </c>
      <c r="F286" s="154"/>
      <c r="G286" s="154"/>
      <c r="H286" s="154">
        <f>M193</f>
        <v>49.742464225905067</v>
      </c>
      <c r="I286" s="154"/>
      <c r="J286" s="154"/>
      <c r="K286" s="151">
        <f>M194</f>
        <v>0.10732972233243238</v>
      </c>
      <c r="L286" s="151"/>
      <c r="M286" s="151"/>
      <c r="N286" s="8"/>
      <c r="O286" s="8"/>
      <c r="P286" s="8"/>
      <c r="Q286" s="8"/>
      <c r="R286" s="8"/>
      <c r="X286" s="372">
        <f>K286</f>
        <v>0.10732972233243238</v>
      </c>
      <c r="Y286" s="357" t="str">
        <f>A286</f>
        <v>Intervalo em torno da média</v>
      </c>
      <c r="Z286" s="368">
        <f>E286</f>
        <v>463.45469963891009</v>
      </c>
      <c r="AA286" s="368">
        <f>H286</f>
        <v>49.742464225905067</v>
      </c>
    </row>
    <row r="287" spans="1:27" ht="20.100000000000001" customHeight="1" x14ac:dyDescent="0.25">
      <c r="A287" s="153" t="s">
        <v>42</v>
      </c>
      <c r="B287" s="153"/>
      <c r="C287" s="153"/>
      <c r="D287" s="153"/>
      <c r="E287" s="154">
        <f>M218</f>
        <v>463.45469963891009</v>
      </c>
      <c r="F287" s="154"/>
      <c r="G287" s="154"/>
      <c r="H287" s="154">
        <f>M219</f>
        <v>49.742464225905067</v>
      </c>
      <c r="I287" s="154"/>
      <c r="J287" s="154"/>
      <c r="K287" s="151">
        <f>M230</f>
        <v>0.10732972233243238</v>
      </c>
      <c r="L287" s="151"/>
      <c r="M287" s="151"/>
      <c r="N287" s="8"/>
      <c r="O287" s="8"/>
      <c r="P287" s="8"/>
      <c r="Q287" s="8"/>
      <c r="R287" s="8"/>
      <c r="X287" s="372">
        <f>K287</f>
        <v>0.10732972233243238</v>
      </c>
      <c r="Y287" s="357" t="str">
        <f>A287</f>
        <v>Critério de Chauvenet</v>
      </c>
      <c r="Z287" s="368">
        <f>E287</f>
        <v>463.45469963891009</v>
      </c>
      <c r="AA287" s="368">
        <f>H287</f>
        <v>49.742464225905067</v>
      </c>
    </row>
    <row r="288" spans="1:27" ht="20.100000000000001" customHeight="1" x14ac:dyDescent="0.25">
      <c r="A288" s="153" t="s">
        <v>43</v>
      </c>
      <c r="B288" s="153"/>
      <c r="C288" s="153"/>
      <c r="D288" s="153"/>
      <c r="E288" s="154">
        <f>M256</f>
        <v>463.45469963891009</v>
      </c>
      <c r="F288" s="154"/>
      <c r="G288" s="154"/>
      <c r="H288" s="154">
        <f>M267</f>
        <v>49.742464225905067</v>
      </c>
      <c r="I288" s="154"/>
      <c r="J288" s="154"/>
      <c r="K288" s="151">
        <f>M268</f>
        <v>0.10732972233243238</v>
      </c>
      <c r="L288" s="151"/>
      <c r="M288" s="151"/>
      <c r="N288" s="8"/>
      <c r="O288" s="8"/>
      <c r="P288" s="8"/>
      <c r="Q288" s="8"/>
      <c r="R288" s="8"/>
      <c r="X288" s="372">
        <f>K288</f>
        <v>0.10732972233243238</v>
      </c>
      <c r="Y288" s="357" t="str">
        <f>A288</f>
        <v>Critério de Arley</v>
      </c>
      <c r="Z288" s="368">
        <f>E288</f>
        <v>463.45469963891009</v>
      </c>
      <c r="AA288" s="368">
        <f>H288</f>
        <v>49.742464225905067</v>
      </c>
    </row>
    <row r="289" spans="1:18" ht="20.100000000000001" customHeight="1" x14ac:dyDescent="0.25">
      <c r="A289" s="8"/>
      <c r="B289" s="8"/>
      <c r="C289" s="8"/>
      <c r="D289" s="8"/>
      <c r="E289" s="8"/>
      <c r="F289" s="8"/>
      <c r="G289" s="8"/>
      <c r="H289" s="8"/>
      <c r="I289" s="8"/>
      <c r="J289" s="8"/>
      <c r="K289" s="8"/>
      <c r="L289" s="8"/>
      <c r="M289" s="8"/>
      <c r="N289" s="8"/>
      <c r="O289" s="8"/>
      <c r="P289" s="8"/>
      <c r="Q289" s="8"/>
      <c r="R289" s="8"/>
    </row>
    <row r="290" spans="1:18" s="356" customFormat="1" ht="20.100000000000001" customHeight="1" x14ac:dyDescent="0.25">
      <c r="A290" s="147" t="s">
        <v>44</v>
      </c>
      <c r="B290" s="147"/>
      <c r="C290" s="147"/>
      <c r="D290" s="147"/>
      <c r="E290" s="147"/>
      <c r="F290" s="147"/>
      <c r="G290" s="190">
        <f>MIN(K286:R288)</f>
        <v>0.10732972233243238</v>
      </c>
      <c r="H290" s="190"/>
      <c r="I290" s="190"/>
      <c r="J290" s="190"/>
      <c r="K290" s="190"/>
      <c r="L290" s="190"/>
      <c r="M290" s="8"/>
      <c r="N290" s="8"/>
      <c r="O290" s="8"/>
      <c r="P290" s="8"/>
      <c r="Q290" s="8"/>
      <c r="R290" s="8"/>
    </row>
    <row r="291" spans="1:18" s="356" customFormat="1" ht="20.100000000000001" customHeight="1" x14ac:dyDescent="0.25">
      <c r="A291" s="149" t="s">
        <v>45</v>
      </c>
      <c r="B291" s="149"/>
      <c r="C291" s="149"/>
      <c r="D291" s="149"/>
      <c r="E291" s="149"/>
      <c r="F291" s="149"/>
      <c r="G291" s="152" t="str">
        <f>VLOOKUP(G290,X286:Z288,2,0)</f>
        <v>Intervalo em torno da média</v>
      </c>
      <c r="H291" s="152"/>
      <c r="I291" s="152"/>
      <c r="J291" s="152"/>
      <c r="K291" s="152"/>
      <c r="L291" s="152"/>
      <c r="M291" s="8"/>
      <c r="N291" s="8"/>
      <c r="O291" s="8"/>
      <c r="P291" s="8"/>
      <c r="Q291" s="8"/>
      <c r="R291" s="8"/>
    </row>
    <row r="292" spans="1:18" s="356" customFormat="1" ht="20.100000000000001" customHeight="1" x14ac:dyDescent="0.25">
      <c r="A292" s="149" t="s">
        <v>46</v>
      </c>
      <c r="B292" s="149"/>
      <c r="C292" s="149"/>
      <c r="D292" s="149"/>
      <c r="E292" s="149"/>
      <c r="F292" s="149"/>
      <c r="G292" s="150">
        <f>VLOOKUP(G290,X286:Z288,3,0)</f>
        <v>463.45469963891009</v>
      </c>
      <c r="H292" s="150"/>
      <c r="I292" s="150"/>
      <c r="J292" s="150"/>
      <c r="K292" s="150"/>
      <c r="L292" s="150"/>
      <c r="M292" s="8"/>
      <c r="N292" s="8"/>
      <c r="O292" s="8"/>
      <c r="P292" s="8"/>
      <c r="Q292" s="8"/>
      <c r="R292" s="8"/>
    </row>
    <row r="293" spans="1:18" s="356" customFormat="1" ht="20.100000000000001" customHeight="1" x14ac:dyDescent="0.25">
      <c r="A293" s="149" t="s">
        <v>50</v>
      </c>
      <c r="B293" s="149"/>
      <c r="C293" s="149"/>
      <c r="D293" s="149"/>
      <c r="E293" s="149"/>
      <c r="F293" s="149"/>
      <c r="G293" s="150">
        <f>VLOOKUP(G290,X286:AA288,4,0)</f>
        <v>49.742464225905067</v>
      </c>
      <c r="H293" s="150"/>
      <c r="I293" s="150"/>
      <c r="J293" s="150"/>
      <c r="K293" s="150"/>
      <c r="L293" s="150"/>
      <c r="M293" s="8"/>
      <c r="N293" s="8"/>
      <c r="O293" s="8"/>
      <c r="P293" s="8"/>
      <c r="Q293" s="8"/>
      <c r="R293" s="8"/>
    </row>
    <row r="294" spans="1:18" ht="20.100000000000001" customHeight="1" x14ac:dyDescent="0.25">
      <c r="A294" s="8"/>
      <c r="B294" s="8"/>
      <c r="C294" s="8"/>
      <c r="D294" s="8"/>
      <c r="E294" s="8"/>
      <c r="F294" s="8"/>
      <c r="G294" s="8"/>
      <c r="H294" s="8"/>
      <c r="I294" s="8"/>
      <c r="J294" s="8"/>
      <c r="K294" s="8"/>
      <c r="L294" s="8"/>
      <c r="M294" s="8"/>
      <c r="N294" s="8"/>
      <c r="O294" s="8"/>
      <c r="P294" s="8"/>
      <c r="Q294" s="8"/>
      <c r="R294" s="8"/>
    </row>
    <row r="295" spans="1:18" ht="20.100000000000001" customHeight="1" x14ac:dyDescent="0.25">
      <c r="A295" s="8"/>
      <c r="B295" s="8"/>
      <c r="C295" s="8"/>
      <c r="D295" s="8"/>
      <c r="E295" s="8"/>
      <c r="F295" s="8"/>
      <c r="G295" s="8"/>
      <c r="H295" s="8"/>
      <c r="I295" s="8"/>
      <c r="J295" s="8"/>
      <c r="K295" s="8"/>
      <c r="L295" s="8"/>
      <c r="M295" s="8"/>
      <c r="N295" s="8"/>
      <c r="O295" s="8"/>
      <c r="P295" s="8"/>
      <c r="Q295" s="8"/>
      <c r="R295" s="8"/>
    </row>
    <row r="296" spans="1:18" s="356" customFormat="1" ht="20.100000000000001" customHeight="1" x14ac:dyDescent="0.25">
      <c r="A296" s="169" t="s">
        <v>199</v>
      </c>
      <c r="B296" s="169"/>
      <c r="C296" s="169"/>
      <c r="D296" s="169"/>
      <c r="E296" s="169"/>
      <c r="F296" s="169"/>
      <c r="G296" s="169"/>
      <c r="H296" s="169"/>
      <c r="I296" s="169"/>
      <c r="J296" s="169"/>
      <c r="K296" s="169"/>
      <c r="L296" s="169"/>
      <c r="M296" s="169"/>
      <c r="N296" s="169"/>
      <c r="O296" s="169"/>
      <c r="P296" s="169"/>
      <c r="Q296" s="169"/>
      <c r="R296" s="169"/>
    </row>
    <row r="297" spans="1:18" ht="20.100000000000001" customHeight="1" x14ac:dyDescent="0.25">
      <c r="A297" s="8"/>
      <c r="B297" s="8"/>
      <c r="C297" s="8"/>
      <c r="D297" s="8"/>
      <c r="E297" s="8"/>
      <c r="F297" s="8"/>
      <c r="G297" s="8"/>
      <c r="H297" s="8"/>
      <c r="I297" s="8"/>
      <c r="J297" s="8"/>
      <c r="K297" s="8"/>
      <c r="L297" s="8"/>
      <c r="M297" s="8"/>
      <c r="N297" s="8"/>
      <c r="O297" s="8"/>
      <c r="P297" s="8"/>
      <c r="Q297" s="8"/>
      <c r="R297" s="8"/>
    </row>
    <row r="298" spans="1:18" s="356" customFormat="1" ht="20.100000000000001" customHeight="1" x14ac:dyDescent="0.25">
      <c r="A298" s="147" t="s">
        <v>22</v>
      </c>
      <c r="B298" s="147"/>
      <c r="C298" s="147"/>
      <c r="D298" s="147"/>
      <c r="E298" s="154">
        <f>G292</f>
        <v>463.45469963891009</v>
      </c>
      <c r="F298" s="155"/>
      <c r="G298" s="155"/>
      <c r="H298" s="155"/>
      <c r="I298" s="8"/>
      <c r="J298" s="54">
        <f>M182</f>
        <v>3</v>
      </c>
      <c r="K298" s="54">
        <f>N215</f>
        <v>3</v>
      </c>
      <c r="L298" s="54">
        <f>N251</f>
        <v>3</v>
      </c>
      <c r="M298" s="41"/>
      <c r="N298" s="41"/>
      <c r="O298" s="8"/>
      <c r="P298" s="8"/>
      <c r="Q298" s="8"/>
      <c r="R298" s="8"/>
    </row>
    <row r="299" spans="1:18" s="356" customFormat="1" ht="20.100000000000001" customHeight="1" x14ac:dyDescent="0.25">
      <c r="A299" s="149" t="s">
        <v>23</v>
      </c>
      <c r="B299" s="149"/>
      <c r="C299" s="149"/>
      <c r="D299" s="149"/>
      <c r="E299" s="160">
        <f>G293</f>
        <v>49.742464225905067</v>
      </c>
      <c r="F299" s="152"/>
      <c r="G299" s="152"/>
      <c r="H299" s="152"/>
      <c r="I299" s="8"/>
      <c r="J299" s="41"/>
      <c r="K299" s="41"/>
      <c r="L299" s="41"/>
      <c r="M299" s="41"/>
      <c r="N299" s="41"/>
      <c r="O299" s="8"/>
      <c r="P299" s="8"/>
      <c r="Q299" s="8"/>
      <c r="R299" s="8"/>
    </row>
    <row r="300" spans="1:18" s="356" customFormat="1" ht="20.100000000000001" customHeight="1" x14ac:dyDescent="0.25">
      <c r="A300" s="149" t="s">
        <v>69</v>
      </c>
      <c r="B300" s="149"/>
      <c r="C300" s="149"/>
      <c r="D300" s="149"/>
      <c r="E300" s="172">
        <f>MIN(J298:L298)</f>
        <v>3</v>
      </c>
      <c r="F300" s="172"/>
      <c r="G300" s="172"/>
      <c r="H300" s="172"/>
      <c r="I300" s="8"/>
      <c r="J300" s="8"/>
      <c r="K300" s="8"/>
      <c r="L300" s="8"/>
      <c r="M300" s="8"/>
      <c r="N300" s="8"/>
      <c r="O300" s="8"/>
      <c r="P300" s="8"/>
      <c r="Q300" s="8"/>
      <c r="R300" s="8"/>
    </row>
    <row r="301" spans="1:18" s="356" customFormat="1" ht="20.100000000000001" customHeight="1" x14ac:dyDescent="0.25">
      <c r="A301" s="149" t="s">
        <v>49</v>
      </c>
      <c r="B301" s="149"/>
      <c r="C301" s="149"/>
      <c r="D301" s="149"/>
      <c r="E301" s="178">
        <v>0.8</v>
      </c>
      <c r="F301" s="178"/>
      <c r="G301" s="178"/>
      <c r="H301" s="178"/>
      <c r="I301" s="8"/>
      <c r="J301" s="8"/>
      <c r="K301" s="8"/>
      <c r="L301" s="8"/>
      <c r="M301" s="8"/>
      <c r="N301" s="8"/>
      <c r="O301" s="8"/>
      <c r="P301" s="8"/>
      <c r="Q301" s="8"/>
      <c r="R301" s="8"/>
    </row>
    <row r="302" spans="1:18" s="356" customFormat="1" ht="20.100000000000001" customHeight="1" x14ac:dyDescent="0.25">
      <c r="A302" s="149" t="s">
        <v>228</v>
      </c>
      <c r="B302" s="149"/>
      <c r="C302" s="149"/>
      <c r="D302" s="149"/>
      <c r="E302" s="177">
        <f>_xlfn.T.INV.2T(1-E301,E300-1)</f>
        <v>1.8856180831641269</v>
      </c>
      <c r="F302" s="177"/>
      <c r="G302" s="177"/>
      <c r="H302" s="177"/>
      <c r="I302" s="8"/>
      <c r="J302" s="8"/>
      <c r="K302" s="8"/>
      <c r="L302" s="8"/>
      <c r="M302" s="8"/>
      <c r="N302" s="8"/>
      <c r="O302" s="8"/>
      <c r="P302" s="8"/>
      <c r="Q302" s="8"/>
      <c r="R302" s="8"/>
    </row>
    <row r="303" spans="1:18" s="356" customFormat="1" ht="20.100000000000001" customHeight="1" x14ac:dyDescent="0.25">
      <c r="A303" s="8"/>
      <c r="B303" s="8"/>
      <c r="C303" s="8"/>
      <c r="D303" s="8"/>
      <c r="E303" s="55"/>
      <c r="F303" s="55"/>
      <c r="G303" s="55"/>
      <c r="H303" s="55"/>
      <c r="I303" s="8"/>
      <c r="J303" s="8"/>
      <c r="K303" s="8"/>
      <c r="L303" s="8"/>
      <c r="M303" s="8"/>
      <c r="N303" s="8"/>
      <c r="O303" s="8"/>
      <c r="P303" s="8"/>
      <c r="Q303" s="8"/>
      <c r="R303" s="8"/>
    </row>
    <row r="304" spans="1:18" s="356" customFormat="1" ht="20.100000000000001" customHeight="1" x14ac:dyDescent="0.25">
      <c r="A304" s="158" t="s">
        <v>68</v>
      </c>
      <c r="B304" s="158"/>
      <c r="C304" s="158"/>
      <c r="D304" s="158"/>
      <c r="E304" s="158"/>
      <c r="F304" s="158"/>
      <c r="G304" s="158"/>
      <c r="H304" s="158"/>
      <c r="I304" s="158"/>
      <c r="J304" s="158"/>
      <c r="K304" s="158"/>
      <c r="L304" s="158"/>
      <c r="M304" s="158"/>
      <c r="N304" s="158"/>
      <c r="O304" s="158"/>
      <c r="P304" s="158"/>
      <c r="Q304" s="158"/>
      <c r="R304" s="158"/>
    </row>
    <row r="305" spans="1:18" s="356" customFormat="1" ht="20.100000000000001" customHeight="1" x14ac:dyDescent="0.25">
      <c r="A305" s="158"/>
      <c r="B305" s="158"/>
      <c r="C305" s="158"/>
      <c r="D305" s="158"/>
      <c r="E305" s="158"/>
      <c r="F305" s="158"/>
      <c r="G305" s="158"/>
      <c r="H305" s="158"/>
      <c r="I305" s="158"/>
      <c r="J305" s="158"/>
      <c r="K305" s="158"/>
      <c r="L305" s="158"/>
      <c r="M305" s="158"/>
      <c r="N305" s="158"/>
      <c r="O305" s="158"/>
      <c r="P305" s="158"/>
      <c r="Q305" s="158"/>
      <c r="R305" s="158"/>
    </row>
    <row r="306" spans="1:18" s="356" customFormat="1" ht="20.100000000000001" customHeight="1" x14ac:dyDescent="0.25">
      <c r="A306" s="8"/>
      <c r="B306" s="8"/>
      <c r="C306" s="8"/>
      <c r="D306" s="8"/>
      <c r="E306" s="55"/>
      <c r="F306" s="55"/>
      <c r="G306" s="55"/>
      <c r="H306" s="55"/>
      <c r="I306" s="8"/>
      <c r="J306" s="8"/>
      <c r="K306" s="8"/>
      <c r="L306" s="8"/>
      <c r="M306" s="8"/>
      <c r="N306" s="8"/>
      <c r="O306" s="8"/>
      <c r="P306" s="8"/>
      <c r="Q306" s="8"/>
      <c r="R306" s="8"/>
    </row>
    <row r="307" spans="1:18" s="356" customFormat="1" ht="20.100000000000001" customHeight="1" x14ac:dyDescent="0.25">
      <c r="A307" s="8"/>
      <c r="B307" s="8"/>
      <c r="C307" s="8"/>
      <c r="D307" s="8"/>
      <c r="E307" s="55"/>
      <c r="F307" s="55"/>
      <c r="G307" s="55"/>
      <c r="H307" s="55"/>
      <c r="I307" s="8"/>
      <c r="J307" s="8"/>
      <c r="K307" s="8"/>
      <c r="L307" s="8"/>
      <c r="M307" s="8"/>
      <c r="N307" s="8"/>
      <c r="O307" s="8"/>
      <c r="P307" s="8"/>
      <c r="Q307" s="8"/>
      <c r="R307" s="8"/>
    </row>
    <row r="308" spans="1:18" s="356" customFormat="1" ht="20.100000000000001" customHeight="1" x14ac:dyDescent="0.25">
      <c r="A308" s="169" t="s">
        <v>200</v>
      </c>
      <c r="B308" s="169"/>
      <c r="C308" s="169"/>
      <c r="D308" s="169"/>
      <c r="E308" s="169"/>
      <c r="F308" s="169"/>
      <c r="G308" s="169"/>
      <c r="H308" s="169"/>
      <c r="I308" s="169"/>
      <c r="J308" s="169"/>
      <c r="K308" s="169"/>
      <c r="L308" s="169"/>
      <c r="M308" s="169"/>
      <c r="N308" s="169"/>
      <c r="O308" s="169"/>
      <c r="P308" s="169"/>
      <c r="Q308" s="169"/>
      <c r="R308" s="169"/>
    </row>
    <row r="309" spans="1:18" ht="20.100000000000001" customHeight="1" x14ac:dyDescent="0.25">
      <c r="A309" s="8"/>
      <c r="B309" s="8"/>
      <c r="C309" s="8"/>
      <c r="D309" s="8"/>
      <c r="E309" s="8"/>
      <c r="F309" s="8"/>
      <c r="G309" s="8"/>
      <c r="H309" s="8"/>
      <c r="I309" s="8"/>
      <c r="J309" s="8"/>
      <c r="K309" s="8"/>
      <c r="L309" s="8"/>
      <c r="M309" s="8"/>
      <c r="N309" s="8"/>
      <c r="O309" s="8"/>
      <c r="P309" s="8"/>
      <c r="Q309" s="8"/>
      <c r="R309" s="8"/>
    </row>
    <row r="310" spans="1:18" s="356" customFormat="1" ht="20.100000000000001" customHeight="1" x14ac:dyDescent="0.25">
      <c r="A310" s="147" t="s">
        <v>30</v>
      </c>
      <c r="B310" s="147"/>
      <c r="C310" s="147"/>
      <c r="D310" s="147"/>
      <c r="E310" s="154">
        <f>E298-(_xlfn.CONFIDENCE.T(1-E301,E299,E300))</f>
        <v>409.30196368241513</v>
      </c>
      <c r="F310" s="155"/>
      <c r="G310" s="155"/>
      <c r="H310" s="155"/>
      <c r="I310" s="8"/>
      <c r="J310" s="8"/>
      <c r="K310" s="8"/>
      <c r="L310" s="8"/>
      <c r="M310" s="8"/>
      <c r="N310" s="8"/>
      <c r="O310" s="8"/>
      <c r="P310" s="8"/>
      <c r="Q310" s="8"/>
      <c r="R310" s="8"/>
    </row>
    <row r="311" spans="1:18" s="356" customFormat="1" ht="20.100000000000001" customHeight="1" x14ac:dyDescent="0.25">
      <c r="A311" s="147" t="s">
        <v>31</v>
      </c>
      <c r="B311" s="147"/>
      <c r="C311" s="147"/>
      <c r="D311" s="147"/>
      <c r="E311" s="154">
        <f>E298+(_xlfn.CONFIDENCE.T(1-E301,E299,E300))</f>
        <v>517.60743559540504</v>
      </c>
      <c r="F311" s="155"/>
      <c r="G311" s="155"/>
      <c r="H311" s="155"/>
      <c r="I311" s="8"/>
      <c r="J311" s="8"/>
      <c r="K311" s="8"/>
      <c r="L311" s="8"/>
      <c r="M311" s="8"/>
      <c r="N311" s="8"/>
      <c r="O311" s="8"/>
      <c r="P311" s="8"/>
      <c r="Q311" s="8"/>
      <c r="R311" s="8"/>
    </row>
    <row r="312" spans="1:18" ht="20.100000000000001" customHeight="1" x14ac:dyDescent="0.25">
      <c r="A312" s="8"/>
      <c r="B312" s="8"/>
      <c r="C312" s="8"/>
      <c r="D312" s="8"/>
      <c r="E312" s="8"/>
      <c r="F312" s="8"/>
      <c r="G312" s="8"/>
      <c r="H312" s="8"/>
      <c r="I312" s="8"/>
      <c r="J312" s="8"/>
      <c r="K312" s="8"/>
      <c r="L312" s="8"/>
      <c r="M312" s="8"/>
      <c r="N312" s="8"/>
      <c r="O312" s="8"/>
      <c r="P312" s="8"/>
      <c r="Q312" s="8"/>
      <c r="R312" s="8"/>
    </row>
    <row r="313" spans="1:18" s="356" customFormat="1" ht="20.100000000000001" customHeight="1" x14ac:dyDescent="0.25">
      <c r="A313" s="147" t="s">
        <v>51</v>
      </c>
      <c r="B313" s="147"/>
      <c r="C313" s="147"/>
      <c r="D313" s="147"/>
      <c r="E313" s="154">
        <f>E311-E310</f>
        <v>108.3054719129899</v>
      </c>
      <c r="F313" s="155"/>
      <c r="G313" s="155"/>
      <c r="H313" s="155"/>
      <c r="I313" s="8"/>
      <c r="J313" s="8"/>
      <c r="K313" s="8"/>
      <c r="L313" s="8"/>
      <c r="M313" s="8"/>
      <c r="N313" s="8"/>
      <c r="O313" s="56"/>
      <c r="P313" s="56"/>
      <c r="Q313" s="56"/>
      <c r="R313" s="56"/>
    </row>
    <row r="314" spans="1:18" s="356" customFormat="1" ht="20.100000000000001" customHeight="1" x14ac:dyDescent="0.25">
      <c r="A314" s="147" t="s">
        <v>22</v>
      </c>
      <c r="B314" s="147"/>
      <c r="C314" s="147"/>
      <c r="D314" s="147"/>
      <c r="E314" s="154">
        <f>E298</f>
        <v>463.45469963891009</v>
      </c>
      <c r="F314" s="155"/>
      <c r="G314" s="155"/>
      <c r="H314" s="155"/>
      <c r="I314" s="8"/>
      <c r="J314" s="8"/>
      <c r="K314" s="8"/>
      <c r="L314" s="8"/>
      <c r="M314" s="8"/>
      <c r="N314" s="8"/>
      <c r="O314" s="56"/>
      <c r="P314" s="56"/>
      <c r="Q314" s="56"/>
      <c r="R314" s="56"/>
    </row>
    <row r="315" spans="1:18" s="356" customFormat="1" ht="20.100000000000001" customHeight="1" x14ac:dyDescent="0.25">
      <c r="A315" s="147" t="s">
        <v>211</v>
      </c>
      <c r="B315" s="147"/>
      <c r="C315" s="147"/>
      <c r="D315" s="147"/>
      <c r="E315" s="179">
        <f>E313/E314</f>
        <v>0.23369160351027529</v>
      </c>
      <c r="F315" s="179"/>
      <c r="G315" s="179"/>
      <c r="H315" s="179"/>
      <c r="I315" s="8"/>
      <c r="J315" s="8"/>
      <c r="K315" s="8"/>
      <c r="L315" s="8"/>
      <c r="M315" s="8"/>
      <c r="N315" s="8"/>
      <c r="O315" s="56"/>
      <c r="P315" s="56"/>
      <c r="Q315" s="56"/>
      <c r="R315" s="56"/>
    </row>
    <row r="316" spans="1:18" s="356" customFormat="1" ht="20.100000000000001" customHeight="1" x14ac:dyDescent="0.25">
      <c r="A316" s="8"/>
      <c r="B316" s="8"/>
      <c r="C316" s="8"/>
      <c r="D316" s="8"/>
      <c r="E316" s="8"/>
      <c r="F316" s="8"/>
      <c r="G316" s="8"/>
      <c r="H316" s="8"/>
      <c r="I316" s="8"/>
      <c r="J316" s="8"/>
      <c r="K316" s="8"/>
      <c r="L316" s="8"/>
      <c r="M316" s="8"/>
      <c r="N316" s="8"/>
      <c r="O316" s="56"/>
      <c r="P316" s="56"/>
      <c r="Q316" s="56"/>
      <c r="R316" s="56"/>
    </row>
    <row r="317" spans="1:18" ht="20.100000000000001" customHeight="1" x14ac:dyDescent="0.25">
      <c r="A317" s="8"/>
      <c r="B317" s="8"/>
      <c r="C317" s="8"/>
      <c r="D317" s="8"/>
      <c r="E317" s="8"/>
      <c r="F317" s="8"/>
      <c r="G317" s="8"/>
      <c r="H317" s="8"/>
      <c r="I317" s="8"/>
      <c r="J317" s="8"/>
      <c r="K317" s="8"/>
      <c r="L317" s="8"/>
      <c r="M317" s="8"/>
      <c r="N317" s="8"/>
      <c r="O317" s="8"/>
      <c r="P317" s="8"/>
      <c r="Q317" s="8"/>
      <c r="R317" s="8"/>
    </row>
    <row r="318" spans="1:18" s="356" customFormat="1" ht="20.100000000000001" customHeight="1" x14ac:dyDescent="0.25">
      <c r="A318" s="169" t="s">
        <v>202</v>
      </c>
      <c r="B318" s="169"/>
      <c r="C318" s="169"/>
      <c r="D318" s="169"/>
      <c r="E318" s="169"/>
      <c r="F318" s="169"/>
      <c r="G318" s="169"/>
      <c r="H318" s="169"/>
      <c r="I318" s="169"/>
      <c r="J318" s="169"/>
      <c r="K318" s="169"/>
      <c r="L318" s="169"/>
      <c r="M318" s="169"/>
      <c r="N318" s="169"/>
      <c r="O318" s="169"/>
      <c r="P318" s="169"/>
      <c r="Q318" s="169"/>
      <c r="R318" s="169"/>
    </row>
    <row r="319" spans="1:18" ht="20.100000000000001" customHeight="1" x14ac:dyDescent="0.25">
      <c r="A319" s="8"/>
      <c r="B319" s="8"/>
      <c r="C319" s="8"/>
      <c r="D319" s="8"/>
      <c r="E319" s="8"/>
      <c r="F319" s="8"/>
      <c r="G319" s="8"/>
      <c r="H319" s="8"/>
      <c r="I319" s="8"/>
      <c r="J319" s="8"/>
      <c r="K319" s="8"/>
      <c r="L319" s="8"/>
      <c r="M319" s="8"/>
      <c r="N319" s="8"/>
      <c r="O319" s="8"/>
      <c r="P319" s="8"/>
      <c r="Q319" s="8"/>
      <c r="R319" s="8"/>
    </row>
    <row r="320" spans="1:18" s="356" customFormat="1" ht="20.100000000000001" customHeight="1" x14ac:dyDescent="0.25">
      <c r="A320" s="173" t="s">
        <v>203</v>
      </c>
      <c r="B320" s="173"/>
      <c r="C320" s="173"/>
      <c r="D320" s="173"/>
      <c r="E320" s="174" t="s">
        <v>49</v>
      </c>
      <c r="F320" s="173"/>
      <c r="G320" s="173"/>
      <c r="H320" s="173"/>
      <c r="I320" s="174" t="s">
        <v>204</v>
      </c>
      <c r="J320" s="173"/>
      <c r="K320" s="173"/>
      <c r="L320" s="173"/>
      <c r="M320" s="174" t="s">
        <v>205</v>
      </c>
      <c r="N320" s="173"/>
      <c r="O320" s="173"/>
      <c r="P320" s="173"/>
      <c r="Q320" s="8"/>
      <c r="R320" s="8"/>
    </row>
    <row r="321" spans="1:27" ht="20.100000000000001" customHeight="1" x14ac:dyDescent="0.25">
      <c r="A321" s="147" t="s">
        <v>206</v>
      </c>
      <c r="B321" s="147"/>
      <c r="C321" s="147"/>
      <c r="D321" s="147"/>
      <c r="E321" s="154">
        <f>E310</f>
        <v>409.30196368241513</v>
      </c>
      <c r="F321" s="155"/>
      <c r="G321" s="155"/>
      <c r="H321" s="155"/>
      <c r="I321" s="154">
        <f>E298*(1-0.15)</f>
        <v>393.93649469307354</v>
      </c>
      <c r="J321" s="155"/>
      <c r="K321" s="155"/>
      <c r="L321" s="155"/>
      <c r="M321" s="154">
        <f>MAX(E321:I321)</f>
        <v>409.30196368241513</v>
      </c>
      <c r="N321" s="155"/>
      <c r="O321" s="155"/>
      <c r="P321" s="155"/>
      <c r="Q321" s="8"/>
      <c r="R321" s="8"/>
    </row>
    <row r="322" spans="1:27" ht="20.100000000000001" customHeight="1" x14ac:dyDescent="0.25">
      <c r="A322" s="147" t="s">
        <v>207</v>
      </c>
      <c r="B322" s="147"/>
      <c r="C322" s="147"/>
      <c r="D322" s="147"/>
      <c r="E322" s="154">
        <f>E311</f>
        <v>517.60743559540504</v>
      </c>
      <c r="F322" s="155"/>
      <c r="G322" s="155"/>
      <c r="H322" s="155"/>
      <c r="I322" s="154">
        <f>E298*(1+0.15)</f>
        <v>532.97290458474652</v>
      </c>
      <c r="J322" s="155"/>
      <c r="K322" s="155"/>
      <c r="L322" s="155"/>
      <c r="M322" s="154">
        <f>MIN(E322:I322)</f>
        <v>517.60743559540504</v>
      </c>
      <c r="N322" s="155"/>
      <c r="O322" s="155"/>
      <c r="P322" s="155"/>
      <c r="Q322" s="8"/>
      <c r="R322" s="8"/>
    </row>
    <row r="323" spans="1:27" ht="20.100000000000001" customHeight="1" x14ac:dyDescent="0.25">
      <c r="A323" s="8"/>
      <c r="B323" s="8"/>
      <c r="C323" s="8"/>
      <c r="D323" s="8"/>
      <c r="E323" s="8"/>
      <c r="F323" s="8"/>
      <c r="G323" s="8"/>
      <c r="H323" s="8"/>
      <c r="I323" s="8"/>
      <c r="J323" s="8"/>
      <c r="K323" s="8"/>
      <c r="L323" s="8"/>
      <c r="M323" s="8"/>
      <c r="N323" s="8"/>
      <c r="O323" s="8"/>
      <c r="P323" s="8"/>
      <c r="Q323" s="8"/>
      <c r="R323" s="8"/>
    </row>
    <row r="324" spans="1:27" ht="20.100000000000001" customHeight="1" x14ac:dyDescent="0.25">
      <c r="A324" s="157" t="s">
        <v>208</v>
      </c>
      <c r="B324" s="157"/>
      <c r="C324" s="157"/>
      <c r="D324" s="157"/>
      <c r="E324" s="157"/>
      <c r="F324" s="157"/>
      <c r="G324" s="157"/>
      <c r="H324" s="157"/>
      <c r="I324" s="157"/>
      <c r="J324" s="157"/>
      <c r="K324" s="157"/>
      <c r="L324" s="157"/>
      <c r="M324" s="157"/>
      <c r="N324" s="157"/>
      <c r="O324" s="157"/>
      <c r="P324" s="157"/>
      <c r="Q324" s="157"/>
      <c r="R324" s="157"/>
    </row>
    <row r="325" spans="1:27" ht="20.100000000000001" customHeight="1" x14ac:dyDescent="0.25">
      <c r="A325" s="157"/>
      <c r="B325" s="157"/>
      <c r="C325" s="157"/>
      <c r="D325" s="157"/>
      <c r="E325" s="157"/>
      <c r="F325" s="157"/>
      <c r="G325" s="157"/>
      <c r="H325" s="157"/>
      <c r="I325" s="157"/>
      <c r="J325" s="157"/>
      <c r="K325" s="157"/>
      <c r="L325" s="157"/>
      <c r="M325" s="157"/>
      <c r="N325" s="157"/>
      <c r="O325" s="157"/>
      <c r="P325" s="157"/>
      <c r="Q325" s="157"/>
      <c r="R325" s="157"/>
    </row>
    <row r="326" spans="1:27" ht="20.100000000000001" customHeight="1" x14ac:dyDescent="0.25">
      <c r="A326" s="158" t="s">
        <v>209</v>
      </c>
      <c r="B326" s="158"/>
      <c r="C326" s="158"/>
      <c r="D326" s="158"/>
      <c r="E326" s="158"/>
      <c r="F326" s="158"/>
      <c r="G326" s="158"/>
      <c r="H326" s="158"/>
      <c r="I326" s="158"/>
      <c r="J326" s="158"/>
      <c r="K326" s="158"/>
      <c r="L326" s="158"/>
      <c r="M326" s="158"/>
      <c r="N326" s="158"/>
      <c r="O326" s="158"/>
      <c r="P326" s="158"/>
      <c r="Q326" s="158"/>
      <c r="R326" s="158"/>
    </row>
    <row r="327" spans="1:27" ht="20.100000000000001" customHeight="1" x14ac:dyDescent="0.25">
      <c r="A327" s="158" t="s">
        <v>210</v>
      </c>
      <c r="B327" s="158"/>
      <c r="C327" s="158"/>
      <c r="D327" s="158"/>
      <c r="E327" s="158"/>
      <c r="F327" s="158"/>
      <c r="G327" s="158"/>
      <c r="H327" s="158"/>
      <c r="I327" s="158"/>
      <c r="J327" s="158"/>
      <c r="K327" s="158"/>
      <c r="L327" s="158"/>
      <c r="M327" s="158"/>
      <c r="N327" s="158"/>
      <c r="O327" s="158"/>
      <c r="P327" s="158"/>
      <c r="Q327" s="158"/>
      <c r="R327" s="158"/>
    </row>
    <row r="328" spans="1:27" ht="20.100000000000001" customHeight="1" x14ac:dyDescent="0.25">
      <c r="A328" s="57"/>
      <c r="B328" s="57"/>
      <c r="C328" s="57"/>
      <c r="D328" s="57"/>
      <c r="E328" s="57"/>
      <c r="F328" s="57"/>
      <c r="G328" s="57"/>
      <c r="H328" s="57"/>
      <c r="I328" s="57"/>
      <c r="J328" s="57"/>
      <c r="K328" s="57"/>
      <c r="L328" s="57"/>
      <c r="M328" s="57"/>
      <c r="N328" s="57"/>
      <c r="O328" s="57"/>
      <c r="P328" s="57"/>
      <c r="Q328" s="57"/>
      <c r="R328" s="57"/>
    </row>
    <row r="329" spans="1:27" ht="20.100000000000001" customHeight="1" x14ac:dyDescent="0.25">
      <c r="A329" s="8"/>
      <c r="B329" s="8"/>
      <c r="C329" s="8"/>
      <c r="D329" s="8"/>
      <c r="E329" s="8"/>
      <c r="F329" s="8"/>
      <c r="G329" s="8"/>
      <c r="H329" s="8"/>
      <c r="I329" s="8"/>
      <c r="J329" s="8"/>
      <c r="K329" s="8"/>
      <c r="L329" s="8"/>
      <c r="M329" s="8"/>
      <c r="N329" s="8"/>
      <c r="O329" s="8"/>
      <c r="P329" s="8"/>
      <c r="Q329" s="8"/>
      <c r="R329" s="8"/>
    </row>
    <row r="330" spans="1:27" ht="20.100000000000001" customHeight="1" x14ac:dyDescent="0.25">
      <c r="A330" s="169" t="s">
        <v>201</v>
      </c>
      <c r="B330" s="169"/>
      <c r="C330" s="169"/>
      <c r="D330" s="169"/>
      <c r="E330" s="169"/>
      <c r="F330" s="169"/>
      <c r="G330" s="169"/>
      <c r="H330" s="169"/>
      <c r="I330" s="169"/>
      <c r="J330" s="169"/>
      <c r="K330" s="169"/>
      <c r="L330" s="169"/>
      <c r="M330" s="169"/>
      <c r="N330" s="169"/>
      <c r="O330" s="169"/>
      <c r="P330" s="169"/>
      <c r="Q330" s="169"/>
      <c r="R330" s="169"/>
    </row>
    <row r="331" spans="1:27" ht="20.100000000000001" customHeight="1" x14ac:dyDescent="0.25">
      <c r="A331" s="8"/>
      <c r="B331" s="8"/>
      <c r="C331" s="8"/>
      <c r="D331" s="8"/>
      <c r="E331" s="8"/>
      <c r="F331" s="8"/>
      <c r="G331" s="8"/>
      <c r="H331" s="8"/>
      <c r="I331" s="8"/>
      <c r="J331" s="8"/>
      <c r="K331" s="8"/>
      <c r="L331" s="8"/>
      <c r="M331" s="8"/>
      <c r="N331" s="8"/>
      <c r="O331" s="8"/>
      <c r="P331" s="8"/>
      <c r="Q331" s="8"/>
      <c r="R331" s="8"/>
      <c r="V331" s="373"/>
    </row>
    <row r="332" spans="1:27" ht="20.100000000000001" customHeight="1" x14ac:dyDescent="0.25">
      <c r="A332" s="153" t="s">
        <v>52</v>
      </c>
      <c r="B332" s="153"/>
      <c r="C332" s="153"/>
      <c r="D332" s="153"/>
      <c r="E332" s="153"/>
      <c r="F332" s="153"/>
      <c r="G332" s="153"/>
      <c r="H332" s="153"/>
      <c r="I332" s="153"/>
      <c r="J332" s="153"/>
      <c r="K332" s="153"/>
      <c r="L332" s="153"/>
      <c r="M332" s="153"/>
      <c r="N332" s="153"/>
      <c r="O332" s="154">
        <v>320</v>
      </c>
      <c r="P332" s="154"/>
      <c r="Q332" s="154"/>
      <c r="R332" s="154"/>
      <c r="V332" s="373"/>
    </row>
    <row r="333" spans="1:27" ht="20.100000000000001" customHeight="1" x14ac:dyDescent="0.25">
      <c r="A333" s="153" t="s">
        <v>53</v>
      </c>
      <c r="B333" s="153"/>
      <c r="C333" s="153"/>
      <c r="D333" s="153"/>
      <c r="E333" s="153"/>
      <c r="F333" s="153"/>
      <c r="G333" s="153"/>
      <c r="H333" s="153"/>
      <c r="I333" s="153"/>
      <c r="J333" s="153"/>
      <c r="K333" s="153"/>
      <c r="L333" s="153"/>
      <c r="M333" s="153"/>
      <c r="N333" s="153"/>
      <c r="O333" s="154">
        <f>E298</f>
        <v>463.45469963891009</v>
      </c>
      <c r="P333" s="154"/>
      <c r="Q333" s="154"/>
      <c r="R333" s="154"/>
    </row>
    <row r="334" spans="1:27" ht="20.100000000000001" customHeight="1" x14ac:dyDescent="0.25">
      <c r="A334" s="153" t="s">
        <v>65</v>
      </c>
      <c r="B334" s="153"/>
      <c r="C334" s="153"/>
      <c r="D334" s="153"/>
      <c r="E334" s="153"/>
      <c r="F334" s="153"/>
      <c r="G334" s="153"/>
      <c r="H334" s="153"/>
      <c r="I334" s="153"/>
      <c r="J334" s="153"/>
      <c r="K334" s="153"/>
      <c r="L334" s="153"/>
      <c r="M334" s="153"/>
      <c r="N334" s="153"/>
      <c r="O334" s="176">
        <f>O332*O333</f>
        <v>148305.50388445123</v>
      </c>
      <c r="P334" s="176"/>
      <c r="Q334" s="176"/>
      <c r="R334" s="176"/>
      <c r="AA334" s="374"/>
    </row>
    <row r="335" spans="1:27" ht="20.100000000000001" customHeight="1" x14ac:dyDescent="0.25">
      <c r="A335" s="8"/>
      <c r="B335" s="8"/>
      <c r="C335" s="8"/>
      <c r="D335" s="8"/>
      <c r="E335" s="8"/>
      <c r="F335" s="8"/>
      <c r="G335" s="58"/>
      <c r="H335" s="58"/>
      <c r="I335" s="58"/>
      <c r="J335" s="58"/>
      <c r="K335" s="58"/>
      <c r="L335" s="58"/>
      <c r="M335" s="58"/>
      <c r="N335" s="58"/>
      <c r="O335" s="58"/>
      <c r="P335" s="58"/>
      <c r="Q335" s="58"/>
      <c r="R335" s="58"/>
      <c r="AA335" s="374"/>
    </row>
    <row r="336" spans="1:27" ht="20.100000000000001" customHeight="1" x14ac:dyDescent="0.25">
      <c r="A336" s="8"/>
      <c r="B336" s="8"/>
      <c r="C336" s="8"/>
      <c r="D336" s="8"/>
      <c r="E336" s="8"/>
      <c r="F336" s="8"/>
      <c r="G336" s="58"/>
      <c r="H336" s="58"/>
      <c r="I336" s="58"/>
      <c r="J336" s="58"/>
      <c r="K336" s="58"/>
      <c r="L336" s="58"/>
      <c r="M336" s="58"/>
      <c r="N336" s="58"/>
      <c r="O336" s="58"/>
      <c r="P336" s="58"/>
      <c r="Q336" s="58"/>
      <c r="R336" s="58"/>
    </row>
    <row r="337" spans="1:27" ht="20.100000000000001" customHeight="1" x14ac:dyDescent="0.25">
      <c r="A337" s="186" t="s">
        <v>778</v>
      </c>
      <c r="B337" s="186"/>
      <c r="C337" s="186"/>
      <c r="D337" s="186"/>
      <c r="E337" s="186"/>
      <c r="F337" s="186"/>
      <c r="G337" s="186"/>
      <c r="H337" s="186"/>
      <c r="I337" s="186"/>
      <c r="J337" s="186"/>
      <c r="K337" s="186"/>
      <c r="L337" s="186"/>
      <c r="M337" s="186"/>
      <c r="N337" s="186"/>
      <c r="O337" s="186"/>
      <c r="P337" s="186"/>
      <c r="Q337" s="186"/>
      <c r="R337" s="186"/>
      <c r="AA337" s="374"/>
    </row>
    <row r="338" spans="1:27" ht="20.100000000000001" customHeight="1" x14ac:dyDescent="0.25">
      <c r="A338" s="8"/>
      <c r="B338" s="8"/>
      <c r="C338" s="8"/>
      <c r="D338" s="8"/>
      <c r="E338" s="8"/>
      <c r="F338" s="8"/>
      <c r="G338" s="8"/>
      <c r="H338" s="8"/>
      <c r="I338" s="8"/>
      <c r="J338" s="8"/>
      <c r="K338" s="8"/>
      <c r="L338" s="8"/>
      <c r="M338" s="8"/>
      <c r="N338" s="8"/>
      <c r="O338" s="8"/>
      <c r="P338" s="8"/>
      <c r="Q338" s="8"/>
      <c r="R338" s="8"/>
      <c r="AA338" s="374"/>
    </row>
    <row r="339" spans="1:27" ht="20.100000000000001" customHeight="1" x14ac:dyDescent="0.25">
      <c r="A339" s="204" t="s">
        <v>243</v>
      </c>
      <c r="B339" s="204"/>
      <c r="C339" s="204"/>
      <c r="D339" s="204"/>
      <c r="E339" s="204"/>
      <c r="F339" s="204"/>
      <c r="G339" s="204"/>
      <c r="H339" s="204"/>
      <c r="I339" s="204"/>
      <c r="J339" s="204"/>
      <c r="K339" s="204"/>
      <c r="L339" s="204"/>
      <c r="M339" s="204"/>
      <c r="N339" s="204"/>
      <c r="O339" s="204"/>
      <c r="P339" s="204"/>
      <c r="Q339" s="204"/>
      <c r="R339" s="204"/>
      <c r="AA339" s="374"/>
    </row>
    <row r="340" spans="1:27" ht="20.100000000000001" customHeight="1" x14ac:dyDescent="0.25">
      <c r="A340" s="204"/>
      <c r="B340" s="204"/>
      <c r="C340" s="204"/>
      <c r="D340" s="204"/>
      <c r="E340" s="204"/>
      <c r="F340" s="204"/>
      <c r="G340" s="204"/>
      <c r="H340" s="204"/>
      <c r="I340" s="204"/>
      <c r="J340" s="204"/>
      <c r="K340" s="204"/>
      <c r="L340" s="204"/>
      <c r="M340" s="204"/>
      <c r="N340" s="204"/>
      <c r="O340" s="204"/>
      <c r="P340" s="204"/>
      <c r="Q340" s="204"/>
      <c r="R340" s="204"/>
      <c r="AA340" s="374"/>
    </row>
    <row r="341" spans="1:27" ht="20.100000000000001" customHeight="1" x14ac:dyDescent="0.25">
      <c r="A341" s="204"/>
      <c r="B341" s="204"/>
      <c r="C341" s="204"/>
      <c r="D341" s="204"/>
      <c r="E341" s="204"/>
      <c r="F341" s="204"/>
      <c r="G341" s="204"/>
      <c r="H341" s="204"/>
      <c r="I341" s="204"/>
      <c r="J341" s="204"/>
      <c r="K341" s="204"/>
      <c r="L341" s="204"/>
      <c r="M341" s="204"/>
      <c r="N341" s="204"/>
      <c r="O341" s="204"/>
      <c r="P341" s="204"/>
      <c r="Q341" s="204"/>
      <c r="R341" s="204"/>
      <c r="AA341" s="374"/>
    </row>
    <row r="342" spans="1:27" ht="20.100000000000001" customHeight="1" x14ac:dyDescent="0.25">
      <c r="A342" s="8"/>
      <c r="B342" s="8"/>
      <c r="C342" s="8"/>
      <c r="D342" s="8"/>
      <c r="E342" s="8"/>
      <c r="F342" s="8"/>
      <c r="G342" s="8"/>
      <c r="H342" s="8"/>
      <c r="I342" s="8"/>
      <c r="J342" s="8"/>
      <c r="K342" s="8"/>
      <c r="L342" s="8"/>
      <c r="M342" s="8"/>
      <c r="N342" s="8"/>
      <c r="O342" s="8"/>
      <c r="P342" s="8"/>
      <c r="Q342" s="8"/>
      <c r="R342" s="8"/>
      <c r="AA342" s="374"/>
    </row>
    <row r="343" spans="1:27" ht="20.100000000000001" customHeight="1" x14ac:dyDescent="0.25">
      <c r="A343" s="147" t="s">
        <v>244</v>
      </c>
      <c r="B343" s="147"/>
      <c r="C343" s="147"/>
      <c r="D343" s="147" t="s">
        <v>245</v>
      </c>
      <c r="E343" s="147"/>
      <c r="F343" s="147"/>
      <c r="G343" s="147"/>
      <c r="H343" s="147"/>
      <c r="I343" s="147"/>
      <c r="J343" s="147" t="s">
        <v>246</v>
      </c>
      <c r="K343" s="147"/>
      <c r="L343" s="147"/>
      <c r="M343" s="147"/>
      <c r="N343" s="16"/>
      <c r="O343" s="205" t="s">
        <v>247</v>
      </c>
      <c r="P343" s="205"/>
      <c r="Q343" s="205"/>
      <c r="R343" s="205"/>
      <c r="T343" s="356" t="s">
        <v>245</v>
      </c>
      <c r="U343" s="356" t="s">
        <v>249</v>
      </c>
      <c r="V343" s="356" t="s">
        <v>282</v>
      </c>
      <c r="AA343" s="374"/>
    </row>
    <row r="344" spans="1:27" ht="20.100000000000001" customHeight="1" x14ac:dyDescent="0.25">
      <c r="A344" s="149" t="s">
        <v>248</v>
      </c>
      <c r="B344" s="149"/>
      <c r="C344" s="149"/>
      <c r="D344" s="196" t="s">
        <v>274</v>
      </c>
      <c r="E344" s="196"/>
      <c r="F344" s="196"/>
      <c r="G344" s="196"/>
      <c r="H344" s="196"/>
      <c r="I344" s="196"/>
      <c r="J344" s="149" t="s">
        <v>250</v>
      </c>
      <c r="K344" s="149"/>
      <c r="L344" s="149"/>
      <c r="M344" s="149"/>
      <c r="N344" s="14"/>
      <c r="O344" s="149" t="s">
        <v>285</v>
      </c>
      <c r="P344" s="149"/>
      <c r="Q344" s="149"/>
      <c r="R344" s="149"/>
      <c r="T344" s="356" t="s">
        <v>276</v>
      </c>
      <c r="U344" s="356" t="s">
        <v>273</v>
      </c>
      <c r="V344" s="356" t="s">
        <v>247</v>
      </c>
      <c r="AA344" s="374"/>
    </row>
    <row r="345" spans="1:27" ht="20.100000000000001" customHeight="1" x14ac:dyDescent="0.25">
      <c r="A345" s="149" t="s">
        <v>251</v>
      </c>
      <c r="B345" s="149"/>
      <c r="C345" s="149"/>
      <c r="D345" s="149"/>
      <c r="E345" s="149"/>
      <c r="F345" s="149"/>
      <c r="G345" s="149"/>
      <c r="H345" s="149"/>
      <c r="I345" s="149"/>
      <c r="J345" s="149"/>
      <c r="K345" s="149"/>
      <c r="L345" s="221">
        <v>2545.33</v>
      </c>
      <c r="M345" s="221"/>
      <c r="N345" s="221"/>
      <c r="O345" s="221"/>
      <c r="P345" s="221"/>
      <c r="Q345" s="221"/>
      <c r="R345" s="221"/>
      <c r="T345" s="357" t="s">
        <v>277</v>
      </c>
      <c r="U345" s="357" t="s">
        <v>278</v>
      </c>
      <c r="V345" s="357" t="s">
        <v>283</v>
      </c>
      <c r="AA345" s="374"/>
    </row>
    <row r="346" spans="1:27" ht="20.100000000000001" customHeight="1" x14ac:dyDescent="0.25">
      <c r="A346" s="8"/>
      <c r="B346" s="8"/>
      <c r="C346" s="8"/>
      <c r="D346" s="8"/>
      <c r="E346" s="8"/>
      <c r="F346" s="8"/>
      <c r="G346" s="8"/>
      <c r="H346" s="8"/>
      <c r="I346" s="8"/>
      <c r="J346" s="8"/>
      <c r="K346" s="8"/>
      <c r="L346" s="12"/>
      <c r="M346" s="12"/>
      <c r="N346" s="12"/>
      <c r="O346" s="12"/>
      <c r="P346" s="12"/>
      <c r="Q346" s="12"/>
      <c r="R346" s="12"/>
      <c r="T346" s="356" t="s">
        <v>270</v>
      </c>
      <c r="U346" s="356" t="s">
        <v>272</v>
      </c>
      <c r="V346" s="356" t="s">
        <v>284</v>
      </c>
      <c r="AA346" s="374"/>
    </row>
    <row r="347" spans="1:27" ht="20.100000000000001" customHeight="1" x14ac:dyDescent="0.25">
      <c r="A347" s="222" t="s">
        <v>306</v>
      </c>
      <c r="B347" s="222"/>
      <c r="C347" s="222"/>
      <c r="D347" s="222"/>
      <c r="E347" s="222"/>
      <c r="F347" s="222"/>
      <c r="G347" s="222"/>
      <c r="H347" s="222"/>
      <c r="I347" s="222"/>
      <c r="J347" s="222"/>
      <c r="K347" s="222"/>
      <c r="L347" s="222"/>
      <c r="M347" s="222"/>
      <c r="N347" s="222"/>
      <c r="O347" s="222"/>
      <c r="P347" s="222"/>
      <c r="Q347" s="222"/>
      <c r="R347" s="222"/>
      <c r="T347" s="356" t="s">
        <v>271</v>
      </c>
      <c r="U347" s="356" t="s">
        <v>279</v>
      </c>
      <c r="AA347" s="374"/>
    </row>
    <row r="348" spans="1:27" ht="20.100000000000001" customHeight="1" x14ac:dyDescent="0.25">
      <c r="A348" s="222" t="s">
        <v>307</v>
      </c>
      <c r="B348" s="222"/>
      <c r="C348" s="222"/>
      <c r="D348" s="222"/>
      <c r="E348" s="222"/>
      <c r="F348" s="222"/>
      <c r="G348" s="222"/>
      <c r="H348" s="222"/>
      <c r="I348" s="222"/>
      <c r="J348" s="222"/>
      <c r="K348" s="222"/>
      <c r="L348" s="222"/>
      <c r="M348" s="222"/>
      <c r="N348" s="222"/>
      <c r="O348" s="222"/>
      <c r="P348" s="222"/>
      <c r="Q348" s="222"/>
      <c r="R348" s="222"/>
      <c r="U348" s="356" t="s">
        <v>280</v>
      </c>
      <c r="AA348" s="374"/>
    </row>
    <row r="349" spans="1:27" ht="20.100000000000001" customHeight="1" x14ac:dyDescent="0.25">
      <c r="A349" s="222"/>
      <c r="B349" s="222"/>
      <c r="C349" s="222"/>
      <c r="D349" s="222"/>
      <c r="E349" s="222"/>
      <c r="F349" s="222"/>
      <c r="G349" s="222"/>
      <c r="H349" s="222"/>
      <c r="I349" s="222"/>
      <c r="J349" s="222"/>
      <c r="K349" s="222"/>
      <c r="L349" s="222"/>
      <c r="M349" s="222"/>
      <c r="N349" s="222"/>
      <c r="O349" s="222"/>
      <c r="P349" s="222"/>
      <c r="Q349" s="222"/>
      <c r="R349" s="222"/>
      <c r="U349" s="356" t="s">
        <v>281</v>
      </c>
      <c r="AA349" s="374"/>
    </row>
    <row r="350" spans="1:27" ht="20.100000000000001" customHeight="1" x14ac:dyDescent="0.25">
      <c r="A350" s="222"/>
      <c r="B350" s="222"/>
      <c r="C350" s="222"/>
      <c r="D350" s="222"/>
      <c r="E350" s="222"/>
      <c r="F350" s="222"/>
      <c r="G350" s="222"/>
      <c r="H350" s="222"/>
      <c r="I350" s="222"/>
      <c r="J350" s="222"/>
      <c r="K350" s="222"/>
      <c r="L350" s="222"/>
      <c r="M350" s="222"/>
      <c r="N350" s="222"/>
      <c r="O350" s="222"/>
      <c r="P350" s="222"/>
      <c r="Q350" s="222"/>
      <c r="R350" s="222"/>
      <c r="U350" s="356" t="s">
        <v>275</v>
      </c>
      <c r="AA350" s="374"/>
    </row>
    <row r="351" spans="1:27" ht="20.100000000000001" customHeight="1" x14ac:dyDescent="0.25">
      <c r="A351" s="222"/>
      <c r="B351" s="222"/>
      <c r="C351" s="222"/>
      <c r="D351" s="222"/>
      <c r="E351" s="222"/>
      <c r="F351" s="222"/>
      <c r="G351" s="222"/>
      <c r="H351" s="222"/>
      <c r="I351" s="222"/>
      <c r="J351" s="222"/>
      <c r="K351" s="222"/>
      <c r="L351" s="222"/>
      <c r="M351" s="222"/>
      <c r="N351" s="222"/>
      <c r="O351" s="222"/>
      <c r="P351" s="222"/>
      <c r="Q351" s="222"/>
      <c r="R351" s="222"/>
      <c r="U351" s="356" t="s">
        <v>274</v>
      </c>
      <c r="AA351" s="374"/>
    </row>
    <row r="352" spans="1:27" ht="20.100000000000001" customHeight="1" x14ac:dyDescent="0.25">
      <c r="A352" s="222"/>
      <c r="B352" s="222"/>
      <c r="C352" s="222"/>
      <c r="D352" s="222"/>
      <c r="E352" s="222"/>
      <c r="F352" s="222"/>
      <c r="G352" s="222"/>
      <c r="H352" s="222"/>
      <c r="I352" s="222"/>
      <c r="J352" s="222"/>
      <c r="K352" s="222"/>
      <c r="L352" s="222"/>
      <c r="M352" s="222"/>
      <c r="N352" s="222"/>
      <c r="O352" s="222"/>
      <c r="P352" s="222"/>
      <c r="Q352" s="222"/>
      <c r="R352" s="222"/>
      <c r="AA352" s="374"/>
    </row>
    <row r="353" spans="1:27" ht="20.100000000000001" customHeight="1" x14ac:dyDescent="0.25">
      <c r="A353" s="59" t="s">
        <v>5</v>
      </c>
      <c r="B353" s="223" t="s">
        <v>64</v>
      </c>
      <c r="C353" s="223"/>
      <c r="D353" s="223"/>
      <c r="E353" s="223"/>
      <c r="F353" s="223"/>
      <c r="G353" s="223"/>
      <c r="H353" s="223"/>
      <c r="I353" s="223"/>
      <c r="J353" s="223"/>
      <c r="K353" s="223" t="s">
        <v>308</v>
      </c>
      <c r="L353" s="223"/>
      <c r="M353" s="223" t="s">
        <v>309</v>
      </c>
      <c r="N353" s="223"/>
      <c r="O353" s="223" t="s">
        <v>182</v>
      </c>
      <c r="P353" s="223"/>
      <c r="Q353" s="223" t="s">
        <v>310</v>
      </c>
      <c r="R353" s="223"/>
      <c r="AA353" s="374"/>
    </row>
    <row r="354" spans="1:27" ht="20.100000000000001" customHeight="1" x14ac:dyDescent="0.25">
      <c r="A354" s="60" t="s">
        <v>311</v>
      </c>
      <c r="B354" s="218" t="s">
        <v>312</v>
      </c>
      <c r="C354" s="218"/>
      <c r="D354" s="218"/>
      <c r="E354" s="218"/>
      <c r="F354" s="218"/>
      <c r="G354" s="218"/>
      <c r="H354" s="218"/>
      <c r="I354" s="218"/>
      <c r="J354" s="218"/>
      <c r="K354" s="219">
        <v>0</v>
      </c>
      <c r="L354" s="219"/>
      <c r="M354" s="211">
        <f>K354/$K$370</f>
        <v>0</v>
      </c>
      <c r="N354" s="211"/>
      <c r="O354" s="220">
        <v>0.75</v>
      </c>
      <c r="P354" s="220"/>
      <c r="Q354" s="220">
        <f t="shared" ref="Q354:Q363" si="23">K354*O354</f>
        <v>0</v>
      </c>
      <c r="R354" s="220"/>
      <c r="AA354" s="374"/>
    </row>
    <row r="355" spans="1:27" ht="20.100000000000001" customHeight="1" x14ac:dyDescent="0.25">
      <c r="A355" s="61" t="s">
        <v>313</v>
      </c>
      <c r="B355" s="209" t="s">
        <v>314</v>
      </c>
      <c r="C355" s="209"/>
      <c r="D355" s="209"/>
      <c r="E355" s="209"/>
      <c r="F355" s="209"/>
      <c r="G355" s="209"/>
      <c r="H355" s="209"/>
      <c r="I355" s="209"/>
      <c r="J355" s="209"/>
      <c r="K355" s="210">
        <v>149</v>
      </c>
      <c r="L355" s="210"/>
      <c r="M355" s="211">
        <f t="shared" ref="M355:M368" si="24">K355/$K$370</f>
        <v>0.49666666666666665</v>
      </c>
      <c r="N355" s="211"/>
      <c r="O355" s="212">
        <v>1</v>
      </c>
      <c r="P355" s="212"/>
      <c r="Q355" s="212">
        <f t="shared" si="23"/>
        <v>149</v>
      </c>
      <c r="R355" s="212"/>
      <c r="AA355" s="374"/>
    </row>
    <row r="356" spans="1:27" ht="20.100000000000001" customHeight="1" x14ac:dyDescent="0.25">
      <c r="A356" s="61" t="s">
        <v>315</v>
      </c>
      <c r="B356" s="209" t="s">
        <v>316</v>
      </c>
      <c r="C356" s="209"/>
      <c r="D356" s="209"/>
      <c r="E356" s="209"/>
      <c r="F356" s="209"/>
      <c r="G356" s="209"/>
      <c r="H356" s="209"/>
      <c r="I356" s="209"/>
      <c r="J356" s="209"/>
      <c r="K356" s="210">
        <v>12</v>
      </c>
      <c r="L356" s="210"/>
      <c r="M356" s="211">
        <f t="shared" si="24"/>
        <v>0.04</v>
      </c>
      <c r="N356" s="211"/>
      <c r="O356" s="212">
        <v>1</v>
      </c>
      <c r="P356" s="212"/>
      <c r="Q356" s="212">
        <f t="shared" si="23"/>
        <v>12</v>
      </c>
      <c r="R356" s="212"/>
      <c r="AA356" s="374"/>
    </row>
    <row r="357" spans="1:27" ht="20.100000000000001" customHeight="1" x14ac:dyDescent="0.25">
      <c r="A357" s="61" t="s">
        <v>317</v>
      </c>
      <c r="B357" s="209" t="s">
        <v>318</v>
      </c>
      <c r="C357" s="209"/>
      <c r="D357" s="209"/>
      <c r="E357" s="209"/>
      <c r="F357" s="209"/>
      <c r="G357" s="209"/>
      <c r="H357" s="209"/>
      <c r="I357" s="209"/>
      <c r="J357" s="209"/>
      <c r="K357" s="210">
        <v>0</v>
      </c>
      <c r="L357" s="210"/>
      <c r="M357" s="211">
        <f t="shared" si="24"/>
        <v>0</v>
      </c>
      <c r="N357" s="211"/>
      <c r="O357" s="212">
        <v>0.9</v>
      </c>
      <c r="P357" s="212"/>
      <c r="Q357" s="212">
        <f t="shared" si="23"/>
        <v>0</v>
      </c>
      <c r="R357" s="212"/>
      <c r="AA357" s="374"/>
    </row>
    <row r="358" spans="1:27" ht="20.100000000000001" customHeight="1" x14ac:dyDescent="0.25">
      <c r="A358" s="61" t="s">
        <v>319</v>
      </c>
      <c r="B358" s="209" t="s">
        <v>320</v>
      </c>
      <c r="C358" s="209"/>
      <c r="D358" s="209"/>
      <c r="E358" s="209"/>
      <c r="F358" s="209"/>
      <c r="G358" s="209"/>
      <c r="H358" s="209"/>
      <c r="I358" s="209"/>
      <c r="J358" s="209"/>
      <c r="K358" s="210">
        <v>0</v>
      </c>
      <c r="L358" s="210"/>
      <c r="M358" s="211">
        <f t="shared" si="24"/>
        <v>0</v>
      </c>
      <c r="N358" s="211"/>
      <c r="O358" s="212">
        <v>0.6</v>
      </c>
      <c r="P358" s="212"/>
      <c r="Q358" s="212">
        <f t="shared" si="23"/>
        <v>0</v>
      </c>
      <c r="R358" s="212"/>
      <c r="AA358" s="374"/>
    </row>
    <row r="359" spans="1:27" ht="20.100000000000001" customHeight="1" x14ac:dyDescent="0.25">
      <c r="A359" s="61" t="s">
        <v>321</v>
      </c>
      <c r="B359" s="209" t="s">
        <v>322</v>
      </c>
      <c r="C359" s="209"/>
      <c r="D359" s="209"/>
      <c r="E359" s="209"/>
      <c r="F359" s="209"/>
      <c r="G359" s="209"/>
      <c r="H359" s="209"/>
      <c r="I359" s="209"/>
      <c r="J359" s="209"/>
      <c r="K359" s="210">
        <v>22</v>
      </c>
      <c r="L359" s="210"/>
      <c r="M359" s="211">
        <f t="shared" si="24"/>
        <v>7.3333333333333334E-2</v>
      </c>
      <c r="N359" s="211"/>
      <c r="O359" s="212">
        <v>1</v>
      </c>
      <c r="P359" s="212"/>
      <c r="Q359" s="212">
        <f t="shared" si="23"/>
        <v>22</v>
      </c>
      <c r="R359" s="212"/>
      <c r="AA359" s="374"/>
    </row>
    <row r="360" spans="1:27" ht="20.100000000000001" customHeight="1" x14ac:dyDescent="0.25">
      <c r="A360" s="61" t="s">
        <v>323</v>
      </c>
      <c r="B360" s="209" t="s">
        <v>324</v>
      </c>
      <c r="C360" s="209"/>
      <c r="D360" s="209"/>
      <c r="E360" s="209"/>
      <c r="F360" s="209"/>
      <c r="G360" s="209"/>
      <c r="H360" s="209"/>
      <c r="I360" s="209"/>
      <c r="J360" s="209"/>
      <c r="K360" s="210">
        <v>0</v>
      </c>
      <c r="L360" s="210"/>
      <c r="M360" s="211">
        <f t="shared" si="24"/>
        <v>0</v>
      </c>
      <c r="N360" s="211"/>
      <c r="O360" s="212">
        <v>0.6</v>
      </c>
      <c r="P360" s="212"/>
      <c r="Q360" s="212">
        <f t="shared" si="23"/>
        <v>0</v>
      </c>
      <c r="R360" s="212"/>
      <c r="AA360" s="374"/>
    </row>
    <row r="361" spans="1:27" ht="20.100000000000001" customHeight="1" x14ac:dyDescent="0.25">
      <c r="A361" s="61" t="s">
        <v>325</v>
      </c>
      <c r="B361" s="209" t="s">
        <v>326</v>
      </c>
      <c r="C361" s="209"/>
      <c r="D361" s="209"/>
      <c r="E361" s="209"/>
      <c r="F361" s="209"/>
      <c r="G361" s="209"/>
      <c r="H361" s="209"/>
      <c r="I361" s="209"/>
      <c r="J361" s="209"/>
      <c r="K361" s="210">
        <v>0</v>
      </c>
      <c r="L361" s="210"/>
      <c r="M361" s="211">
        <f t="shared" si="24"/>
        <v>0</v>
      </c>
      <c r="N361" s="211"/>
      <c r="O361" s="212">
        <v>0.1</v>
      </c>
      <c r="P361" s="212"/>
      <c r="Q361" s="212">
        <f t="shared" si="23"/>
        <v>0</v>
      </c>
      <c r="R361" s="212"/>
      <c r="AA361" s="374"/>
    </row>
    <row r="362" spans="1:27" ht="20.100000000000001" customHeight="1" x14ac:dyDescent="0.25">
      <c r="A362" s="61" t="s">
        <v>327</v>
      </c>
      <c r="B362" s="209" t="s">
        <v>328</v>
      </c>
      <c r="C362" s="209"/>
      <c r="D362" s="209"/>
      <c r="E362" s="209"/>
      <c r="F362" s="209"/>
      <c r="G362" s="209"/>
      <c r="H362" s="209"/>
      <c r="I362" s="209"/>
      <c r="J362" s="209"/>
      <c r="K362" s="210">
        <v>85</v>
      </c>
      <c r="L362" s="210"/>
      <c r="M362" s="211">
        <f t="shared" si="24"/>
        <v>0.28333333333333333</v>
      </c>
      <c r="N362" s="211"/>
      <c r="O362" s="212">
        <v>0</v>
      </c>
      <c r="P362" s="212"/>
      <c r="Q362" s="212">
        <f t="shared" si="23"/>
        <v>0</v>
      </c>
      <c r="R362" s="212"/>
      <c r="AA362" s="374"/>
    </row>
    <row r="363" spans="1:27" ht="20.100000000000001" customHeight="1" x14ac:dyDescent="0.25">
      <c r="A363" s="62" t="s">
        <v>329</v>
      </c>
      <c r="B363" s="209" t="s">
        <v>330</v>
      </c>
      <c r="C363" s="209"/>
      <c r="D363" s="209"/>
      <c r="E363" s="209"/>
      <c r="F363" s="209"/>
      <c r="G363" s="209"/>
      <c r="H363" s="209"/>
      <c r="I363" s="209"/>
      <c r="J363" s="209"/>
      <c r="K363" s="216">
        <v>12</v>
      </c>
      <c r="L363" s="216"/>
      <c r="M363" s="211">
        <f t="shared" si="24"/>
        <v>0.04</v>
      </c>
      <c r="N363" s="211"/>
      <c r="O363" s="216">
        <v>0.5</v>
      </c>
      <c r="P363" s="216"/>
      <c r="Q363" s="217">
        <f t="shared" si="23"/>
        <v>6</v>
      </c>
      <c r="R363" s="217"/>
      <c r="AA363" s="374"/>
    </row>
    <row r="364" spans="1:27" ht="20.100000000000001" customHeight="1" x14ac:dyDescent="0.25">
      <c r="A364" s="61" t="s">
        <v>331</v>
      </c>
      <c r="B364" s="209" t="s">
        <v>332</v>
      </c>
      <c r="C364" s="209"/>
      <c r="D364" s="209"/>
      <c r="E364" s="209"/>
      <c r="F364" s="209"/>
      <c r="G364" s="209"/>
      <c r="H364" s="209"/>
      <c r="I364" s="209"/>
      <c r="J364" s="209"/>
      <c r="K364" s="210">
        <v>0</v>
      </c>
      <c r="L364" s="210"/>
      <c r="M364" s="211">
        <f t="shared" si="24"/>
        <v>0</v>
      </c>
      <c r="N364" s="211"/>
      <c r="O364" s="212">
        <v>0.75</v>
      </c>
      <c r="P364" s="212"/>
      <c r="Q364" s="212">
        <f>K364*O364</f>
        <v>0</v>
      </c>
      <c r="R364" s="212"/>
      <c r="AA364" s="374"/>
    </row>
    <row r="365" spans="1:27" ht="20.100000000000001" customHeight="1" x14ac:dyDescent="0.25">
      <c r="A365" s="61" t="s">
        <v>333</v>
      </c>
      <c r="B365" s="209" t="s">
        <v>334</v>
      </c>
      <c r="C365" s="209"/>
      <c r="D365" s="209"/>
      <c r="E365" s="209"/>
      <c r="F365" s="209"/>
      <c r="G365" s="209"/>
      <c r="H365" s="209"/>
      <c r="I365" s="209"/>
      <c r="J365" s="209"/>
      <c r="K365" s="210">
        <v>0</v>
      </c>
      <c r="L365" s="210"/>
      <c r="M365" s="211">
        <f t="shared" si="24"/>
        <v>0</v>
      </c>
      <c r="N365" s="211"/>
      <c r="O365" s="212">
        <v>0.75</v>
      </c>
      <c r="P365" s="212"/>
      <c r="Q365" s="212">
        <f>K365*O365</f>
        <v>0</v>
      </c>
      <c r="R365" s="212"/>
      <c r="AA365" s="374"/>
    </row>
    <row r="366" spans="1:27" ht="20.100000000000001" customHeight="1" x14ac:dyDescent="0.25">
      <c r="A366" s="61" t="s">
        <v>335</v>
      </c>
      <c r="B366" s="209" t="s">
        <v>336</v>
      </c>
      <c r="C366" s="209"/>
      <c r="D366" s="209"/>
      <c r="E366" s="209"/>
      <c r="F366" s="209"/>
      <c r="G366" s="209"/>
      <c r="H366" s="209"/>
      <c r="I366" s="209"/>
      <c r="J366" s="209"/>
      <c r="K366" s="210">
        <v>0</v>
      </c>
      <c r="L366" s="210"/>
      <c r="M366" s="211">
        <f t="shared" si="24"/>
        <v>0</v>
      </c>
      <c r="N366" s="211"/>
      <c r="O366" s="212">
        <v>0.75</v>
      </c>
      <c r="P366" s="212"/>
      <c r="Q366" s="212">
        <f>K366*O366</f>
        <v>0</v>
      </c>
      <c r="R366" s="212"/>
      <c r="AA366" s="374"/>
    </row>
    <row r="367" spans="1:27" ht="20.100000000000001" customHeight="1" x14ac:dyDescent="0.25">
      <c r="A367" s="61" t="s">
        <v>337</v>
      </c>
      <c r="B367" s="209" t="s">
        <v>338</v>
      </c>
      <c r="C367" s="209"/>
      <c r="D367" s="209"/>
      <c r="E367" s="209"/>
      <c r="F367" s="209"/>
      <c r="G367" s="209"/>
      <c r="H367" s="209"/>
      <c r="I367" s="209"/>
      <c r="J367" s="209"/>
      <c r="K367" s="210">
        <v>0</v>
      </c>
      <c r="L367" s="210"/>
      <c r="M367" s="211">
        <f t="shared" si="24"/>
        <v>0</v>
      </c>
      <c r="N367" s="211"/>
      <c r="O367" s="212">
        <v>0.75</v>
      </c>
      <c r="P367" s="212"/>
      <c r="Q367" s="212">
        <f>K367*O367</f>
        <v>0</v>
      </c>
      <c r="R367" s="212"/>
      <c r="AA367" s="374"/>
    </row>
    <row r="368" spans="1:27" ht="20.100000000000001" customHeight="1" x14ac:dyDescent="0.25">
      <c r="A368" s="61" t="s">
        <v>339</v>
      </c>
      <c r="B368" s="209" t="s">
        <v>340</v>
      </c>
      <c r="C368" s="209"/>
      <c r="D368" s="209"/>
      <c r="E368" s="209"/>
      <c r="F368" s="209"/>
      <c r="G368" s="209"/>
      <c r="H368" s="209"/>
      <c r="I368" s="209"/>
      <c r="J368" s="209"/>
      <c r="K368" s="210">
        <v>20</v>
      </c>
      <c r="L368" s="210"/>
      <c r="M368" s="211">
        <f t="shared" si="24"/>
        <v>6.6666666666666666E-2</v>
      </c>
      <c r="N368" s="211"/>
      <c r="O368" s="212">
        <v>0.3</v>
      </c>
      <c r="P368" s="212"/>
      <c r="Q368" s="212">
        <f>K368*O368</f>
        <v>6</v>
      </c>
      <c r="R368" s="212"/>
      <c r="AA368" s="374"/>
    </row>
    <row r="369" spans="1:27" ht="20.100000000000001" customHeight="1" x14ac:dyDescent="0.25">
      <c r="A369" s="63"/>
      <c r="B369" s="8"/>
      <c r="C369" s="8"/>
      <c r="D369" s="8"/>
      <c r="E369" s="8"/>
      <c r="F369" s="8"/>
      <c r="G369" s="8"/>
      <c r="H369" s="8"/>
      <c r="I369" s="8"/>
      <c r="J369" s="8"/>
      <c r="K369" s="8"/>
      <c r="L369" s="8"/>
      <c r="M369" s="8"/>
      <c r="N369" s="8"/>
      <c r="O369" s="8"/>
      <c r="P369" s="8"/>
      <c r="Q369" s="64"/>
      <c r="R369" s="64"/>
      <c r="AA369" s="374"/>
    </row>
    <row r="370" spans="1:27" ht="20.100000000000001" customHeight="1" x14ac:dyDescent="0.25">
      <c r="A370" s="16"/>
      <c r="B370" s="213" t="s">
        <v>342</v>
      </c>
      <c r="C370" s="213"/>
      <c r="D370" s="213"/>
      <c r="E370" s="213"/>
      <c r="F370" s="213"/>
      <c r="G370" s="213"/>
      <c r="H370" s="213"/>
      <c r="I370" s="213"/>
      <c r="J370" s="213"/>
      <c r="K370" s="214">
        <f>SUM(K354:K368)</f>
        <v>300</v>
      </c>
      <c r="L370" s="214"/>
      <c r="M370" s="16"/>
      <c r="N370" s="213" t="s">
        <v>341</v>
      </c>
      <c r="O370" s="213"/>
      <c r="P370" s="213"/>
      <c r="Q370" s="215">
        <f>SUM(Q354:Q368)</f>
        <v>195</v>
      </c>
      <c r="R370" s="215"/>
      <c r="AA370" s="374"/>
    </row>
    <row r="371" spans="1:27" ht="20.100000000000001" customHeight="1" x14ac:dyDescent="0.25">
      <c r="A371" s="8"/>
      <c r="B371" s="8"/>
      <c r="C371" s="8"/>
      <c r="D371" s="8"/>
      <c r="E371" s="8"/>
      <c r="F371" s="8"/>
      <c r="G371" s="8"/>
      <c r="H371" s="8"/>
      <c r="I371" s="8"/>
      <c r="J371" s="8"/>
      <c r="K371" s="8"/>
      <c r="L371" s="12"/>
      <c r="M371" s="12"/>
      <c r="N371" s="12"/>
      <c r="O371" s="12"/>
      <c r="P371" s="12"/>
      <c r="Q371" s="12"/>
      <c r="R371" s="12"/>
      <c r="AA371" s="374"/>
    </row>
    <row r="372" spans="1:27" ht="20.100000000000001" customHeight="1" x14ac:dyDescent="0.25">
      <c r="A372" s="8"/>
      <c r="B372" s="8"/>
      <c r="C372" s="8"/>
      <c r="D372" s="8"/>
      <c r="E372" s="8"/>
      <c r="F372" s="8"/>
      <c r="G372" s="8"/>
      <c r="H372" s="8"/>
      <c r="I372" s="8"/>
      <c r="J372" s="8"/>
      <c r="K372" s="8"/>
      <c r="L372" s="12"/>
      <c r="M372" s="12"/>
      <c r="N372" s="12"/>
      <c r="O372" s="12"/>
      <c r="P372" s="12"/>
      <c r="Q372" s="12"/>
      <c r="R372" s="12"/>
      <c r="AA372" s="374"/>
    </row>
    <row r="373" spans="1:27" ht="20.100000000000001" customHeight="1" x14ac:dyDescent="0.25">
      <c r="A373" s="147" t="s">
        <v>251</v>
      </c>
      <c r="B373" s="147"/>
      <c r="C373" s="147"/>
      <c r="D373" s="147"/>
      <c r="E373" s="147"/>
      <c r="F373" s="147"/>
      <c r="G373" s="147"/>
      <c r="H373" s="147"/>
      <c r="I373" s="147"/>
      <c r="J373" s="147"/>
      <c r="K373" s="147"/>
      <c r="L373" s="206">
        <f>L345</f>
        <v>2545.33</v>
      </c>
      <c r="M373" s="206"/>
      <c r="N373" s="206"/>
      <c r="O373" s="206"/>
      <c r="P373" s="206"/>
      <c r="Q373" s="206"/>
      <c r="R373" s="206"/>
      <c r="AA373" s="374"/>
    </row>
    <row r="374" spans="1:27" ht="20.100000000000001" customHeight="1" x14ac:dyDescent="0.25">
      <c r="A374" s="147" t="s">
        <v>252</v>
      </c>
      <c r="B374" s="147"/>
      <c r="C374" s="147"/>
      <c r="D374" s="147"/>
      <c r="E374" s="147"/>
      <c r="F374" s="147"/>
      <c r="G374" s="147"/>
      <c r="H374" s="147"/>
      <c r="I374" s="147"/>
      <c r="J374" s="147"/>
      <c r="K374" s="147"/>
      <c r="L374" s="154">
        <f>Q370</f>
        <v>195</v>
      </c>
      <c r="M374" s="154"/>
      <c r="N374" s="154"/>
      <c r="O374" s="154"/>
      <c r="P374" s="154"/>
      <c r="Q374" s="154"/>
      <c r="R374" s="154"/>
      <c r="T374" s="357"/>
      <c r="U374" s="357"/>
      <c r="AA374" s="374"/>
    </row>
    <row r="375" spans="1:27" ht="20.100000000000001" customHeight="1" x14ac:dyDescent="0.25">
      <c r="A375" s="147" t="s">
        <v>253</v>
      </c>
      <c r="B375" s="147"/>
      <c r="C375" s="147"/>
      <c r="D375" s="147"/>
      <c r="E375" s="147"/>
      <c r="F375" s="147"/>
      <c r="G375" s="147"/>
      <c r="H375" s="147"/>
      <c r="I375" s="147"/>
      <c r="J375" s="147"/>
      <c r="K375" s="147"/>
      <c r="L375" s="206">
        <f>L373*L374</f>
        <v>496339.35</v>
      </c>
      <c r="M375" s="206"/>
      <c r="N375" s="206"/>
      <c r="O375" s="206"/>
      <c r="P375" s="206"/>
      <c r="Q375" s="206"/>
      <c r="R375" s="206"/>
      <c r="T375" s="357"/>
      <c r="U375" s="357"/>
      <c r="AA375" s="374"/>
    </row>
    <row r="376" spans="1:27" ht="20.100000000000001" customHeight="1" x14ac:dyDescent="0.25">
      <c r="A376" s="8"/>
      <c r="B376" s="8"/>
      <c r="C376" s="8"/>
      <c r="D376" s="8"/>
      <c r="E376" s="8"/>
      <c r="F376" s="8"/>
      <c r="G376" s="8"/>
      <c r="H376" s="8"/>
      <c r="I376" s="8"/>
      <c r="J376" s="8"/>
      <c r="K376" s="8"/>
      <c r="L376" s="8"/>
      <c r="M376" s="8"/>
      <c r="N376" s="8"/>
      <c r="O376" s="8"/>
      <c r="P376" s="8"/>
      <c r="Q376" s="8"/>
      <c r="R376" s="8"/>
      <c r="T376" s="357"/>
      <c r="U376" s="357"/>
      <c r="AA376" s="374"/>
    </row>
    <row r="377" spans="1:27" ht="20.100000000000001" customHeight="1" x14ac:dyDescent="0.25">
      <c r="A377" s="199" t="s">
        <v>254</v>
      </c>
      <c r="B377" s="199"/>
      <c r="C377" s="199"/>
      <c r="D377" s="199"/>
      <c r="E377" s="199"/>
      <c r="F377" s="199"/>
      <c r="G377" s="199"/>
      <c r="H377" s="199"/>
      <c r="I377" s="199"/>
      <c r="J377" s="199"/>
      <c r="K377" s="199"/>
      <c r="L377" s="199"/>
      <c r="M377" s="199"/>
      <c r="N377" s="199"/>
      <c r="O377" s="199"/>
      <c r="P377" s="199"/>
      <c r="Q377" s="199"/>
      <c r="R377" s="199"/>
      <c r="T377" s="357"/>
      <c r="U377" s="357"/>
      <c r="AA377" s="374"/>
    </row>
    <row r="378" spans="1:27" ht="20.100000000000001" customHeight="1" x14ac:dyDescent="0.25">
      <c r="A378" s="8"/>
      <c r="B378" s="8"/>
      <c r="C378" s="8"/>
      <c r="D378" s="8"/>
      <c r="E378" s="8"/>
      <c r="F378" s="8"/>
      <c r="G378" s="8"/>
      <c r="H378" s="8"/>
      <c r="I378" s="8"/>
      <c r="J378" s="8"/>
      <c r="K378" s="8"/>
      <c r="L378" s="8"/>
      <c r="M378" s="8"/>
      <c r="N378" s="8"/>
      <c r="O378" s="8"/>
      <c r="P378" s="8"/>
      <c r="Q378" s="8"/>
      <c r="R378" s="8"/>
      <c r="T378" s="357"/>
      <c r="U378" s="357"/>
      <c r="AA378" s="374"/>
    </row>
    <row r="379" spans="1:27" ht="20.100000000000001" customHeight="1" x14ac:dyDescent="0.25">
      <c r="A379" s="147" t="s">
        <v>255</v>
      </c>
      <c r="B379" s="147"/>
      <c r="C379" s="147"/>
      <c r="D379" s="147"/>
      <c r="E379" s="207">
        <v>25</v>
      </c>
      <c r="F379" s="207"/>
      <c r="G379" s="207"/>
      <c r="H379" s="207"/>
      <c r="I379" s="8"/>
      <c r="J379" s="8"/>
      <c r="K379" s="8"/>
      <c r="L379" s="8"/>
      <c r="M379" s="8"/>
      <c r="N379" s="8"/>
      <c r="O379" s="8"/>
      <c r="P379" s="8"/>
      <c r="Q379" s="8"/>
      <c r="R379" s="8"/>
      <c r="AA379" s="374"/>
    </row>
    <row r="380" spans="1:27" ht="20.100000000000001" customHeight="1" x14ac:dyDescent="0.25">
      <c r="A380" s="147" t="s">
        <v>256</v>
      </c>
      <c r="B380" s="147"/>
      <c r="C380" s="147"/>
      <c r="D380" s="147"/>
      <c r="E380" s="172">
        <v>70</v>
      </c>
      <c r="F380" s="172"/>
      <c r="G380" s="172"/>
      <c r="H380" s="172"/>
      <c r="I380" s="8"/>
      <c r="J380" s="8"/>
      <c r="K380" s="8"/>
      <c r="L380" s="8"/>
      <c r="M380" s="8"/>
      <c r="N380" s="8"/>
      <c r="O380" s="8"/>
      <c r="P380" s="8"/>
      <c r="Q380" s="8"/>
      <c r="R380" s="8"/>
      <c r="AA380" s="374"/>
    </row>
    <row r="381" spans="1:27" ht="20.100000000000001" customHeight="1" x14ac:dyDescent="0.25">
      <c r="A381" s="149" t="s">
        <v>257</v>
      </c>
      <c r="B381" s="149"/>
      <c r="C381" s="149"/>
      <c r="D381" s="149"/>
      <c r="E381" s="208">
        <f>E379/E380</f>
        <v>0.35714285714285715</v>
      </c>
      <c r="F381" s="208"/>
      <c r="G381" s="208"/>
      <c r="H381" s="208"/>
      <c r="I381" s="8"/>
      <c r="J381" s="8"/>
      <c r="K381" s="8"/>
      <c r="L381" s="8"/>
      <c r="M381" s="8"/>
      <c r="N381" s="8"/>
      <c r="O381" s="8"/>
      <c r="P381" s="8"/>
      <c r="Q381" s="8"/>
      <c r="R381" s="8"/>
      <c r="AA381" s="374"/>
    </row>
    <row r="382" spans="1:27" ht="20.100000000000001" customHeight="1" x14ac:dyDescent="0.25">
      <c r="A382" s="8"/>
      <c r="B382" s="8"/>
      <c r="C382" s="8"/>
      <c r="D382" s="8"/>
      <c r="E382" s="8"/>
      <c r="F382" s="8"/>
      <c r="G382" s="8"/>
      <c r="H382" s="8"/>
      <c r="I382" s="8"/>
      <c r="J382" s="8"/>
      <c r="K382" s="8"/>
      <c r="L382" s="8"/>
      <c r="M382" s="8"/>
      <c r="N382" s="8"/>
      <c r="O382" s="8"/>
      <c r="P382" s="8"/>
      <c r="Q382" s="8"/>
      <c r="R382" s="8"/>
      <c r="AA382" s="374"/>
    </row>
    <row r="383" spans="1:27" ht="20.100000000000001" customHeight="1" x14ac:dyDescent="0.25">
      <c r="A383" s="157" t="s">
        <v>258</v>
      </c>
      <c r="B383" s="157"/>
      <c r="C383" s="157"/>
      <c r="D383" s="157"/>
      <c r="E383" s="157"/>
      <c r="F383" s="147" t="s">
        <v>132</v>
      </c>
      <c r="G383" s="147"/>
      <c r="H383" s="147"/>
      <c r="I383" s="147"/>
      <c r="J383" s="147"/>
      <c r="K383" s="147"/>
      <c r="L383" s="147"/>
      <c r="M383" s="8"/>
      <c r="N383" s="8"/>
      <c r="O383" s="8"/>
      <c r="P383" s="8"/>
      <c r="Q383" s="8"/>
      <c r="R383" s="8"/>
      <c r="T383" s="356" t="s">
        <v>127</v>
      </c>
      <c r="U383" s="356" t="s">
        <v>286</v>
      </c>
      <c r="V383" s="356">
        <v>0</v>
      </c>
      <c r="W383" s="357" t="s">
        <v>294</v>
      </c>
      <c r="X383" s="376">
        <f>((E379/E380)+(E379^2/E380^2))/2</f>
        <v>0.24234693877551022</v>
      </c>
      <c r="AA383" s="374"/>
    </row>
    <row r="384" spans="1:27" ht="20.100000000000001" customHeight="1" x14ac:dyDescent="0.25">
      <c r="A384" s="149" t="s">
        <v>259</v>
      </c>
      <c r="B384" s="149"/>
      <c r="C384" s="149"/>
      <c r="D384" s="149"/>
      <c r="E384" s="149"/>
      <c r="F384" s="149" t="str">
        <f>VLOOKUP(F383,T383:V391,2,0)</f>
        <v>regular</v>
      </c>
      <c r="G384" s="149"/>
      <c r="H384" s="149"/>
      <c r="I384" s="149"/>
      <c r="J384" s="149"/>
      <c r="K384" s="149"/>
      <c r="L384" s="149"/>
      <c r="M384" s="8"/>
      <c r="N384" s="8"/>
      <c r="O384" s="8"/>
      <c r="P384" s="8"/>
      <c r="Q384" s="8"/>
      <c r="R384" s="8"/>
      <c r="T384" s="356" t="s">
        <v>129</v>
      </c>
      <c r="U384" s="356" t="s">
        <v>287</v>
      </c>
      <c r="V384" s="356">
        <v>0.32</v>
      </c>
      <c r="W384" s="357" t="s">
        <v>295</v>
      </c>
      <c r="X384" s="376">
        <f>X383+((1-X383)*(F385/100))</f>
        <v>0.26143979591836736</v>
      </c>
      <c r="AA384" s="374"/>
    </row>
    <row r="385" spans="1:41" ht="20.100000000000001" customHeight="1" x14ac:dyDescent="0.25">
      <c r="A385" s="149" t="s">
        <v>260</v>
      </c>
      <c r="B385" s="149"/>
      <c r="C385" s="149"/>
      <c r="D385" s="149"/>
      <c r="E385" s="149"/>
      <c r="F385" s="196">
        <f>VLOOKUP(F383,T383:V391,3,0)</f>
        <v>2.52</v>
      </c>
      <c r="G385" s="196"/>
      <c r="H385" s="196"/>
      <c r="I385" s="196"/>
      <c r="J385" s="196"/>
      <c r="K385" s="196"/>
      <c r="L385" s="196"/>
      <c r="M385" s="8"/>
      <c r="N385" s="8"/>
      <c r="O385" s="8"/>
      <c r="P385" s="8"/>
      <c r="Q385" s="8"/>
      <c r="R385" s="8"/>
      <c r="T385" s="356" t="s">
        <v>132</v>
      </c>
      <c r="U385" s="356" t="s">
        <v>47</v>
      </c>
      <c r="V385" s="356">
        <v>2.52</v>
      </c>
      <c r="AA385" s="374"/>
    </row>
    <row r="386" spans="1:41" ht="20.100000000000001" customHeight="1" x14ac:dyDescent="0.25">
      <c r="A386" s="8"/>
      <c r="B386" s="8"/>
      <c r="C386" s="8"/>
      <c r="D386" s="8"/>
      <c r="E386" s="8"/>
      <c r="F386" s="8"/>
      <c r="G386" s="8"/>
      <c r="H386" s="8"/>
      <c r="I386" s="8"/>
      <c r="J386" s="8"/>
      <c r="K386" s="8"/>
      <c r="L386" s="8"/>
      <c r="M386" s="8"/>
      <c r="N386" s="8"/>
      <c r="O386" s="8"/>
      <c r="P386" s="8"/>
      <c r="Q386" s="8"/>
      <c r="R386" s="8"/>
      <c r="T386" s="356" t="s">
        <v>134</v>
      </c>
      <c r="U386" s="356" t="s">
        <v>288</v>
      </c>
      <c r="V386" s="356">
        <v>8.09</v>
      </c>
      <c r="W386" s="356" t="s">
        <v>301</v>
      </c>
      <c r="X386" s="356">
        <f>L400</f>
        <v>148305.50388445123</v>
      </c>
      <c r="AA386" s="374"/>
    </row>
    <row r="387" spans="1:41" ht="20.100000000000001" customHeight="1" x14ac:dyDescent="0.25">
      <c r="A387" s="157" t="s">
        <v>261</v>
      </c>
      <c r="B387" s="157"/>
      <c r="C387" s="157"/>
      <c r="D387" s="157"/>
      <c r="E387" s="157"/>
      <c r="F387" s="157"/>
      <c r="G387" s="157"/>
      <c r="H387" s="157"/>
      <c r="I387" s="201">
        <f>X384</f>
        <v>0.26143979591836736</v>
      </c>
      <c r="J387" s="201"/>
      <c r="K387" s="201"/>
      <c r="L387" s="201"/>
      <c r="M387" s="8"/>
      <c r="N387" s="8"/>
      <c r="O387" s="8"/>
      <c r="P387" s="8"/>
      <c r="Q387" s="8"/>
      <c r="R387" s="8"/>
      <c r="T387" s="356" t="s">
        <v>137</v>
      </c>
      <c r="U387" s="356" t="s">
        <v>289</v>
      </c>
      <c r="V387" s="356">
        <v>18.100000000000001</v>
      </c>
      <c r="W387" s="356" t="s">
        <v>302</v>
      </c>
      <c r="X387" s="356">
        <f>L401</f>
        <v>366576.49162974488</v>
      </c>
      <c r="AA387" s="374"/>
    </row>
    <row r="388" spans="1:41" ht="20.100000000000001" customHeight="1" x14ac:dyDescent="0.25">
      <c r="A388" s="149" t="s">
        <v>262</v>
      </c>
      <c r="B388" s="149"/>
      <c r="C388" s="149"/>
      <c r="D388" s="149"/>
      <c r="E388" s="149"/>
      <c r="F388" s="149"/>
      <c r="G388" s="149"/>
      <c r="H388" s="149"/>
      <c r="I388" s="195">
        <f>-(I387)</f>
        <v>-0.26143979591836736</v>
      </c>
      <c r="J388" s="195"/>
      <c r="K388" s="195"/>
      <c r="L388" s="195"/>
      <c r="M388" s="8"/>
      <c r="N388" s="8"/>
      <c r="O388" s="8"/>
      <c r="P388" s="8"/>
      <c r="Q388" s="8"/>
      <c r="R388" s="8"/>
      <c r="T388" s="356" t="s">
        <v>140</v>
      </c>
      <c r="U388" s="356" t="s">
        <v>293</v>
      </c>
      <c r="V388" s="356">
        <v>33.200000000000003</v>
      </c>
      <c r="AA388" s="374"/>
    </row>
    <row r="389" spans="1:41" ht="20.100000000000001" customHeight="1" x14ac:dyDescent="0.25">
      <c r="A389" s="149" t="s">
        <v>263</v>
      </c>
      <c r="B389" s="149"/>
      <c r="C389" s="149"/>
      <c r="D389" s="149"/>
      <c r="E389" s="149"/>
      <c r="F389" s="149"/>
      <c r="G389" s="149"/>
      <c r="H389" s="149"/>
      <c r="I389" s="202">
        <f>1+I388</f>
        <v>0.73856020408163259</v>
      </c>
      <c r="J389" s="202"/>
      <c r="K389" s="202"/>
      <c r="L389" s="202"/>
      <c r="M389" s="8"/>
      <c r="N389" s="8"/>
      <c r="O389" s="8"/>
      <c r="P389" s="8"/>
      <c r="Q389" s="8"/>
      <c r="R389" s="8"/>
      <c r="T389" s="356" t="s">
        <v>143</v>
      </c>
      <c r="U389" s="356" t="s">
        <v>290</v>
      </c>
      <c r="V389" s="356">
        <v>52.6</v>
      </c>
      <c r="AA389" s="374"/>
    </row>
    <row r="390" spans="1:41" ht="20.100000000000001" customHeight="1" x14ac:dyDescent="0.25">
      <c r="A390" s="8"/>
      <c r="B390" s="8"/>
      <c r="C390" s="8"/>
      <c r="D390" s="8"/>
      <c r="E390" s="8"/>
      <c r="F390" s="8"/>
      <c r="G390" s="8"/>
      <c r="H390" s="8"/>
      <c r="I390" s="8"/>
      <c r="J390" s="8"/>
      <c r="K390" s="8"/>
      <c r="L390" s="8"/>
      <c r="M390" s="8"/>
      <c r="N390" s="8"/>
      <c r="O390" s="8"/>
      <c r="P390" s="8"/>
      <c r="Q390" s="8"/>
      <c r="R390" s="8"/>
      <c r="T390" s="356" t="s">
        <v>146</v>
      </c>
      <c r="U390" s="356" t="s">
        <v>291</v>
      </c>
      <c r="V390" s="356">
        <v>75.2</v>
      </c>
      <c r="AA390" s="374"/>
    </row>
    <row r="391" spans="1:41" ht="20.100000000000001" customHeight="1" x14ac:dyDescent="0.25">
      <c r="A391" s="203" t="s">
        <v>253</v>
      </c>
      <c r="B391" s="203"/>
      <c r="C391" s="203"/>
      <c r="D391" s="203"/>
      <c r="E391" s="203"/>
      <c r="F391" s="203"/>
      <c r="G391" s="203"/>
      <c r="H391" s="203"/>
      <c r="I391" s="203"/>
      <c r="J391" s="203"/>
      <c r="K391" s="203"/>
      <c r="L391" s="154">
        <f>L375</f>
        <v>496339.35</v>
      </c>
      <c r="M391" s="154"/>
      <c r="N391" s="154"/>
      <c r="O391" s="154"/>
      <c r="P391" s="154"/>
      <c r="Q391" s="154"/>
      <c r="R391" s="154"/>
      <c r="T391" s="356" t="s">
        <v>60</v>
      </c>
      <c r="U391" s="356" t="s">
        <v>292</v>
      </c>
      <c r="V391" s="356">
        <v>100</v>
      </c>
      <c r="AA391" s="374"/>
    </row>
    <row r="392" spans="1:41" ht="20.100000000000001" customHeight="1" x14ac:dyDescent="0.25">
      <c r="A392" s="203" t="s">
        <v>264</v>
      </c>
      <c r="B392" s="203"/>
      <c r="C392" s="203"/>
      <c r="D392" s="203"/>
      <c r="E392" s="203"/>
      <c r="F392" s="203"/>
      <c r="G392" s="203"/>
      <c r="H392" s="203"/>
      <c r="I392" s="203"/>
      <c r="J392" s="203"/>
      <c r="K392" s="203"/>
      <c r="L392" s="154">
        <f>L391*I388</f>
        <v>-129762.8583702551</v>
      </c>
      <c r="M392" s="154"/>
      <c r="N392" s="154"/>
      <c r="O392" s="154"/>
      <c r="P392" s="154"/>
      <c r="Q392" s="154"/>
      <c r="R392" s="154"/>
      <c r="AA392" s="374"/>
    </row>
    <row r="393" spans="1:41" ht="20.100000000000001" customHeight="1" x14ac:dyDescent="0.25">
      <c r="A393" s="41"/>
      <c r="B393" s="41"/>
      <c r="C393" s="41"/>
      <c r="D393" s="41"/>
      <c r="E393" s="41"/>
      <c r="F393" s="41"/>
      <c r="G393" s="41"/>
      <c r="H393" s="41"/>
      <c r="I393" s="41"/>
      <c r="J393" s="41"/>
      <c r="K393" s="41"/>
      <c r="L393" s="41"/>
      <c r="M393" s="41"/>
      <c r="N393" s="41"/>
      <c r="O393" s="41"/>
      <c r="P393" s="41"/>
      <c r="Q393" s="41"/>
      <c r="R393" s="41"/>
      <c r="W393" s="384" t="s">
        <v>92</v>
      </c>
      <c r="X393" s="384" t="s">
        <v>675</v>
      </c>
      <c r="Y393" s="384" t="s">
        <v>89</v>
      </c>
      <c r="Z393" s="384" t="s">
        <v>551</v>
      </c>
      <c r="AA393" s="384" t="s">
        <v>676</v>
      </c>
      <c r="AB393" s="357" t="s">
        <v>677</v>
      </c>
      <c r="AC393" s="384" t="s">
        <v>678</v>
      </c>
      <c r="AD393" s="357" t="s">
        <v>679</v>
      </c>
      <c r="AF393" s="377"/>
      <c r="AG393" s="377"/>
      <c r="AL393" s="369"/>
      <c r="AM393" s="369"/>
      <c r="AN393" s="369"/>
      <c r="AO393" s="369"/>
    </row>
    <row r="394" spans="1:41" ht="20.100000000000001" customHeight="1" x14ac:dyDescent="0.25">
      <c r="A394" s="199" t="s">
        <v>265</v>
      </c>
      <c r="B394" s="199"/>
      <c r="C394" s="199"/>
      <c r="D394" s="199"/>
      <c r="E394" s="199"/>
      <c r="F394" s="199"/>
      <c r="G394" s="199"/>
      <c r="H394" s="199"/>
      <c r="I394" s="199"/>
      <c r="J394" s="199"/>
      <c r="K394" s="199"/>
      <c r="L394" s="154">
        <f>L391+L392</f>
        <v>366576.49162974488</v>
      </c>
      <c r="M394" s="154"/>
      <c r="N394" s="154"/>
      <c r="O394" s="154"/>
      <c r="P394" s="154"/>
      <c r="Q394" s="154"/>
      <c r="R394" s="154"/>
      <c r="U394" s="356" t="s">
        <v>298</v>
      </c>
      <c r="V394" s="379">
        <f>MATCH(K397,X393:AD393,0)</f>
        <v>5</v>
      </c>
      <c r="W394" s="380">
        <v>0</v>
      </c>
      <c r="X394" s="117">
        <v>0.15</v>
      </c>
      <c r="Y394" s="117">
        <v>0.25</v>
      </c>
      <c r="Z394" s="117">
        <v>0.1</v>
      </c>
      <c r="AA394" s="118">
        <v>0.05</v>
      </c>
      <c r="AB394" s="118">
        <v>0.1</v>
      </c>
      <c r="AC394" s="117">
        <v>0.05</v>
      </c>
      <c r="AD394" s="118">
        <v>0.15</v>
      </c>
      <c r="AH394" s="379">
        <v>0</v>
      </c>
      <c r="AI394" s="382">
        <f t="shared" ref="AI394:AI404" si="25">15-(AH394*2.5/10)</f>
        <v>15</v>
      </c>
      <c r="AJ394" s="382">
        <f t="shared" ref="AJ394:AJ404" si="26">25-AH394*4/10</f>
        <v>25</v>
      </c>
      <c r="AK394" s="382">
        <f t="shared" ref="AK394:AK404" si="27">10-AH394*1.6/10</f>
        <v>10</v>
      </c>
      <c r="AL394" s="369">
        <f t="shared" ref="AL394:AL457" si="28">AN394</f>
        <v>5</v>
      </c>
      <c r="AM394" s="369">
        <f t="shared" ref="AM394:AM457" si="29">AK394</f>
        <v>10</v>
      </c>
      <c r="AN394" s="386">
        <f t="shared" ref="AN394:AN404" si="30">5-AH394*0.8/10</f>
        <v>5</v>
      </c>
      <c r="AO394" s="369">
        <f t="shared" ref="AO394:AO457" si="31">AI394</f>
        <v>15</v>
      </c>
    </row>
    <row r="395" spans="1:41" ht="20.100000000000001" customHeight="1" x14ac:dyDescent="0.25">
      <c r="A395" s="8"/>
      <c r="B395" s="8"/>
      <c r="C395" s="8"/>
      <c r="D395" s="8"/>
      <c r="E395" s="8"/>
      <c r="F395" s="8"/>
      <c r="G395" s="8"/>
      <c r="H395" s="8"/>
      <c r="I395" s="8"/>
      <c r="J395" s="8"/>
      <c r="K395" s="8"/>
      <c r="L395" s="8"/>
      <c r="M395" s="8"/>
      <c r="N395" s="8"/>
      <c r="O395" s="8"/>
      <c r="P395" s="8"/>
      <c r="Q395" s="8"/>
      <c r="R395" s="8"/>
      <c r="U395" s="356" t="s">
        <v>299</v>
      </c>
      <c r="V395" s="379">
        <f>MATCH(K398,AH394:AH474,0)</f>
        <v>26</v>
      </c>
      <c r="W395" s="380">
        <f t="shared" ref="W395:W458" si="32">AH395</f>
        <v>1</v>
      </c>
      <c r="X395" s="117">
        <f t="shared" ref="X395:Z426" si="33">AI395/100</f>
        <v>0.14749999999999999</v>
      </c>
      <c r="Y395" s="117">
        <f t="shared" si="33"/>
        <v>0.24600000000000002</v>
      </c>
      <c r="Z395" s="117">
        <f t="shared" si="33"/>
        <v>9.8400000000000001E-2</v>
      </c>
      <c r="AA395" s="118">
        <f t="shared" ref="AA395:AA458" si="34">AC395</f>
        <v>4.9200000000000001E-2</v>
      </c>
      <c r="AB395" s="118">
        <f t="shared" ref="AB395:AB458" si="35">Z395</f>
        <v>9.8400000000000001E-2</v>
      </c>
      <c r="AC395" s="117">
        <f t="shared" ref="AC395:AC458" si="36">AN395/100</f>
        <v>4.9200000000000001E-2</v>
      </c>
      <c r="AD395" s="118">
        <f t="shared" ref="AD395:AD458" si="37">X395</f>
        <v>0.14749999999999999</v>
      </c>
      <c r="AH395" s="379">
        <v>1</v>
      </c>
      <c r="AI395" s="382">
        <f t="shared" si="25"/>
        <v>14.75</v>
      </c>
      <c r="AJ395" s="382">
        <f t="shared" si="26"/>
        <v>24.6</v>
      </c>
      <c r="AK395" s="382">
        <f t="shared" si="27"/>
        <v>9.84</v>
      </c>
      <c r="AL395" s="369">
        <f t="shared" si="28"/>
        <v>4.92</v>
      </c>
      <c r="AM395" s="369">
        <f t="shared" si="29"/>
        <v>9.84</v>
      </c>
      <c r="AN395" s="386">
        <f t="shared" si="30"/>
        <v>4.92</v>
      </c>
      <c r="AO395" s="369">
        <f t="shared" si="31"/>
        <v>14.75</v>
      </c>
    </row>
    <row r="396" spans="1:41" ht="20.100000000000001" customHeight="1" x14ac:dyDescent="0.25">
      <c r="A396" s="200" t="s">
        <v>266</v>
      </c>
      <c r="B396" s="200"/>
      <c r="C396" s="200"/>
      <c r="D396" s="200"/>
      <c r="E396" s="200"/>
      <c r="F396" s="200"/>
      <c r="G396" s="200"/>
      <c r="H396" s="200"/>
      <c r="I396" s="200"/>
      <c r="J396" s="200"/>
      <c r="K396" s="200"/>
      <c r="L396" s="200"/>
      <c r="M396" s="200"/>
      <c r="N396" s="200"/>
      <c r="O396" s="200"/>
      <c r="P396" s="200"/>
      <c r="Q396" s="200"/>
      <c r="R396" s="200"/>
      <c r="U396" s="356" t="s">
        <v>297</v>
      </c>
      <c r="V396" s="383" cm="1">
        <f t="array" ref="V396">INDEX(AI394:AN474,V395,V394)</f>
        <v>2.6</v>
      </c>
      <c r="W396" s="380">
        <f t="shared" si="32"/>
        <v>2</v>
      </c>
      <c r="X396" s="117">
        <f t="shared" si="33"/>
        <v>0.14499999999999999</v>
      </c>
      <c r="Y396" s="117">
        <f t="shared" si="33"/>
        <v>0.24199999999999999</v>
      </c>
      <c r="Z396" s="117">
        <f t="shared" si="33"/>
        <v>9.6799999999999997E-2</v>
      </c>
      <c r="AA396" s="118">
        <f t="shared" si="34"/>
        <v>4.8399999999999999E-2</v>
      </c>
      <c r="AB396" s="118">
        <f t="shared" si="35"/>
        <v>9.6799999999999997E-2</v>
      </c>
      <c r="AC396" s="117">
        <f t="shared" si="36"/>
        <v>4.8399999999999999E-2</v>
      </c>
      <c r="AD396" s="118">
        <f t="shared" si="37"/>
        <v>0.14499999999999999</v>
      </c>
      <c r="AH396" s="379">
        <v>2</v>
      </c>
      <c r="AI396" s="382">
        <f t="shared" si="25"/>
        <v>14.5</v>
      </c>
      <c r="AJ396" s="382">
        <f t="shared" si="26"/>
        <v>24.2</v>
      </c>
      <c r="AK396" s="382">
        <f t="shared" si="27"/>
        <v>9.68</v>
      </c>
      <c r="AL396" s="369">
        <f t="shared" si="28"/>
        <v>4.84</v>
      </c>
      <c r="AM396" s="369">
        <f t="shared" si="29"/>
        <v>9.68</v>
      </c>
      <c r="AN396" s="386">
        <f t="shared" si="30"/>
        <v>4.84</v>
      </c>
      <c r="AO396" s="369">
        <f t="shared" si="31"/>
        <v>14.5</v>
      </c>
    </row>
    <row r="397" spans="1:41" ht="20.100000000000001" customHeight="1" x14ac:dyDescent="0.25">
      <c r="A397" s="147" t="s">
        <v>267</v>
      </c>
      <c r="B397" s="147"/>
      <c r="C397" s="147"/>
      <c r="D397" s="16"/>
      <c r="E397" s="16"/>
      <c r="F397" s="16"/>
      <c r="G397" s="16"/>
      <c r="H397" s="16"/>
      <c r="I397" s="16"/>
      <c r="J397" s="16"/>
      <c r="K397" s="153" t="s">
        <v>677</v>
      </c>
      <c r="L397" s="153"/>
      <c r="M397" s="153"/>
      <c r="N397" s="153"/>
      <c r="O397" s="153"/>
      <c r="P397" s="153"/>
      <c r="Q397" s="153"/>
      <c r="R397" s="153"/>
      <c r="U397" s="356" t="s">
        <v>300</v>
      </c>
      <c r="V397" s="383">
        <f>V396/100</f>
        <v>2.6000000000000002E-2</v>
      </c>
      <c r="W397" s="380">
        <f t="shared" si="32"/>
        <v>3</v>
      </c>
      <c r="X397" s="117">
        <f t="shared" si="33"/>
        <v>0.14249999999999999</v>
      </c>
      <c r="Y397" s="117">
        <f t="shared" si="33"/>
        <v>0.23800000000000002</v>
      </c>
      <c r="Z397" s="117">
        <f t="shared" si="33"/>
        <v>9.5199999999999993E-2</v>
      </c>
      <c r="AA397" s="118">
        <f t="shared" si="34"/>
        <v>4.7599999999999996E-2</v>
      </c>
      <c r="AB397" s="118">
        <f t="shared" si="35"/>
        <v>9.5199999999999993E-2</v>
      </c>
      <c r="AC397" s="117">
        <f t="shared" si="36"/>
        <v>4.7599999999999996E-2</v>
      </c>
      <c r="AD397" s="118">
        <f t="shared" si="37"/>
        <v>0.14249999999999999</v>
      </c>
      <c r="AH397" s="379">
        <v>3</v>
      </c>
      <c r="AI397" s="382">
        <f t="shared" si="25"/>
        <v>14.25</v>
      </c>
      <c r="AJ397" s="382">
        <f t="shared" si="26"/>
        <v>23.8</v>
      </c>
      <c r="AK397" s="382">
        <f t="shared" si="27"/>
        <v>9.52</v>
      </c>
      <c r="AL397" s="369">
        <f t="shared" si="28"/>
        <v>4.76</v>
      </c>
      <c r="AM397" s="369">
        <f t="shared" si="29"/>
        <v>9.52</v>
      </c>
      <c r="AN397" s="386">
        <f t="shared" si="30"/>
        <v>4.76</v>
      </c>
      <c r="AO397" s="369">
        <f t="shared" si="31"/>
        <v>14.25</v>
      </c>
    </row>
    <row r="398" spans="1:41" ht="20.100000000000001" customHeight="1" x14ac:dyDescent="0.25">
      <c r="A398" s="149" t="s">
        <v>268</v>
      </c>
      <c r="B398" s="149"/>
      <c r="C398" s="149"/>
      <c r="D398" s="14"/>
      <c r="E398" s="14"/>
      <c r="F398" s="14"/>
      <c r="G398" s="14"/>
      <c r="H398" s="14"/>
      <c r="I398" s="14"/>
      <c r="J398" s="14"/>
      <c r="K398" s="13">
        <f>E379</f>
        <v>25</v>
      </c>
      <c r="L398" s="17" t="s">
        <v>269</v>
      </c>
      <c r="M398" s="17"/>
      <c r="N398" s="17"/>
      <c r="O398" s="17"/>
      <c r="P398" s="17"/>
      <c r="Q398" s="17"/>
      <c r="R398" s="17"/>
      <c r="U398" s="357" t="s">
        <v>3</v>
      </c>
      <c r="V398" s="383">
        <f>1+V397</f>
        <v>1.026</v>
      </c>
      <c r="W398" s="380">
        <f t="shared" si="32"/>
        <v>4</v>
      </c>
      <c r="X398" s="117">
        <f t="shared" si="33"/>
        <v>0.14000000000000001</v>
      </c>
      <c r="Y398" s="117">
        <f t="shared" si="33"/>
        <v>0.23399999999999999</v>
      </c>
      <c r="Z398" s="117">
        <f t="shared" si="33"/>
        <v>9.3599999999999989E-2</v>
      </c>
      <c r="AA398" s="118">
        <f t="shared" si="34"/>
        <v>4.6799999999999994E-2</v>
      </c>
      <c r="AB398" s="118">
        <f t="shared" si="35"/>
        <v>9.3599999999999989E-2</v>
      </c>
      <c r="AC398" s="117">
        <f t="shared" si="36"/>
        <v>4.6799999999999994E-2</v>
      </c>
      <c r="AD398" s="118">
        <f t="shared" si="37"/>
        <v>0.14000000000000001</v>
      </c>
      <c r="AH398" s="379">
        <v>4</v>
      </c>
      <c r="AI398" s="382">
        <f t="shared" si="25"/>
        <v>14</v>
      </c>
      <c r="AJ398" s="382">
        <f t="shared" si="26"/>
        <v>23.4</v>
      </c>
      <c r="AK398" s="382">
        <f t="shared" si="27"/>
        <v>9.36</v>
      </c>
      <c r="AL398" s="369">
        <f t="shared" si="28"/>
        <v>4.68</v>
      </c>
      <c r="AM398" s="369">
        <f t="shared" si="29"/>
        <v>9.36</v>
      </c>
      <c r="AN398" s="386">
        <f t="shared" si="30"/>
        <v>4.68</v>
      </c>
      <c r="AO398" s="369">
        <f t="shared" si="31"/>
        <v>14</v>
      </c>
    </row>
    <row r="399" spans="1:41" ht="20.100000000000001" customHeight="1" x14ac:dyDescent="0.25">
      <c r="A399" s="8"/>
      <c r="B399" s="8"/>
      <c r="C399" s="8"/>
      <c r="D399" s="8"/>
      <c r="E399" s="8"/>
      <c r="F399" s="8"/>
      <c r="G399" s="8"/>
      <c r="H399" s="8"/>
      <c r="I399" s="8"/>
      <c r="J399" s="8"/>
      <c r="K399" s="8"/>
      <c r="L399" s="8"/>
      <c r="M399" s="8"/>
      <c r="N399" s="8"/>
      <c r="O399" s="8"/>
      <c r="P399" s="8"/>
      <c r="Q399" s="8"/>
      <c r="R399" s="8"/>
      <c r="U399" s="357"/>
      <c r="V399" s="357"/>
      <c r="W399" s="380">
        <f t="shared" si="32"/>
        <v>5</v>
      </c>
      <c r="X399" s="117">
        <f t="shared" si="33"/>
        <v>0.13750000000000001</v>
      </c>
      <c r="Y399" s="117">
        <f t="shared" si="33"/>
        <v>0.23</v>
      </c>
      <c r="Z399" s="117">
        <f t="shared" si="33"/>
        <v>9.1999999999999998E-2</v>
      </c>
      <c r="AA399" s="118">
        <f t="shared" si="34"/>
        <v>4.5999999999999999E-2</v>
      </c>
      <c r="AB399" s="118">
        <f t="shared" si="35"/>
        <v>9.1999999999999998E-2</v>
      </c>
      <c r="AC399" s="117">
        <f t="shared" si="36"/>
        <v>4.5999999999999999E-2</v>
      </c>
      <c r="AD399" s="118">
        <f t="shared" si="37"/>
        <v>0.13750000000000001</v>
      </c>
      <c r="AH399" s="379">
        <v>5</v>
      </c>
      <c r="AI399" s="382">
        <f t="shared" si="25"/>
        <v>13.75</v>
      </c>
      <c r="AJ399" s="382">
        <f t="shared" si="26"/>
        <v>23</v>
      </c>
      <c r="AK399" s="382">
        <f t="shared" si="27"/>
        <v>9.1999999999999993</v>
      </c>
      <c r="AL399" s="369">
        <f t="shared" si="28"/>
        <v>4.5999999999999996</v>
      </c>
      <c r="AM399" s="369">
        <f t="shared" si="29"/>
        <v>9.1999999999999993</v>
      </c>
      <c r="AN399" s="386">
        <f t="shared" si="30"/>
        <v>4.5999999999999996</v>
      </c>
      <c r="AO399" s="369">
        <f t="shared" si="31"/>
        <v>13.75</v>
      </c>
    </row>
    <row r="400" spans="1:41" ht="20.100000000000001" customHeight="1" x14ac:dyDescent="0.25">
      <c r="A400" s="147" t="s">
        <v>779</v>
      </c>
      <c r="B400" s="147"/>
      <c r="C400" s="147"/>
      <c r="D400" s="147"/>
      <c r="E400" s="147"/>
      <c r="F400" s="147"/>
      <c r="G400" s="147"/>
      <c r="H400" s="147"/>
      <c r="I400" s="147"/>
      <c r="J400" s="147"/>
      <c r="K400" s="147"/>
      <c r="L400" s="154">
        <f>O334</f>
        <v>148305.50388445123</v>
      </c>
      <c r="M400" s="154"/>
      <c r="N400" s="154"/>
      <c r="O400" s="154"/>
      <c r="P400" s="154"/>
      <c r="Q400" s="154"/>
      <c r="R400" s="154"/>
      <c r="W400" s="380">
        <f t="shared" si="32"/>
        <v>6</v>
      </c>
      <c r="X400" s="117">
        <f t="shared" si="33"/>
        <v>0.13500000000000001</v>
      </c>
      <c r="Y400" s="117">
        <f t="shared" si="33"/>
        <v>0.22600000000000001</v>
      </c>
      <c r="Z400" s="117">
        <f t="shared" si="33"/>
        <v>9.0399999999999994E-2</v>
      </c>
      <c r="AA400" s="118">
        <f t="shared" si="34"/>
        <v>4.5199999999999997E-2</v>
      </c>
      <c r="AB400" s="118">
        <f t="shared" si="35"/>
        <v>9.0399999999999994E-2</v>
      </c>
      <c r="AC400" s="117">
        <f t="shared" si="36"/>
        <v>4.5199999999999997E-2</v>
      </c>
      <c r="AD400" s="118">
        <f t="shared" si="37"/>
        <v>0.13500000000000001</v>
      </c>
      <c r="AH400" s="379">
        <v>6</v>
      </c>
      <c r="AI400" s="382">
        <f t="shared" si="25"/>
        <v>13.5</v>
      </c>
      <c r="AJ400" s="382">
        <f t="shared" si="26"/>
        <v>22.6</v>
      </c>
      <c r="AK400" s="382">
        <f t="shared" si="27"/>
        <v>9.0399999999999991</v>
      </c>
      <c r="AL400" s="369">
        <f t="shared" si="28"/>
        <v>4.5199999999999996</v>
      </c>
      <c r="AM400" s="369">
        <f t="shared" si="29"/>
        <v>9.0399999999999991</v>
      </c>
      <c r="AN400" s="386">
        <f t="shared" si="30"/>
        <v>4.5199999999999996</v>
      </c>
      <c r="AO400" s="369">
        <f t="shared" si="31"/>
        <v>13.5</v>
      </c>
    </row>
    <row r="401" spans="1:41" ht="20.100000000000001" customHeight="1" x14ac:dyDescent="0.25">
      <c r="A401" s="147" t="s">
        <v>780</v>
      </c>
      <c r="B401" s="147"/>
      <c r="C401" s="147"/>
      <c r="D401" s="147"/>
      <c r="E401" s="147"/>
      <c r="F401" s="147"/>
      <c r="G401" s="147"/>
      <c r="H401" s="147"/>
      <c r="I401" s="147"/>
      <c r="J401" s="147"/>
      <c r="K401" s="147"/>
      <c r="L401" s="154">
        <f>L394</f>
        <v>366576.49162974488</v>
      </c>
      <c r="M401" s="154"/>
      <c r="N401" s="154"/>
      <c r="O401" s="154"/>
      <c r="P401" s="154"/>
      <c r="Q401" s="154"/>
      <c r="R401" s="154"/>
      <c r="W401" s="380">
        <f t="shared" si="32"/>
        <v>7</v>
      </c>
      <c r="X401" s="117">
        <f t="shared" si="33"/>
        <v>0.13250000000000001</v>
      </c>
      <c r="Y401" s="117">
        <f t="shared" si="33"/>
        <v>0.222</v>
      </c>
      <c r="Z401" s="117">
        <f t="shared" si="33"/>
        <v>8.879999999999999E-2</v>
      </c>
      <c r="AA401" s="118">
        <f t="shared" si="34"/>
        <v>4.4399999999999995E-2</v>
      </c>
      <c r="AB401" s="118">
        <f t="shared" si="35"/>
        <v>8.879999999999999E-2</v>
      </c>
      <c r="AC401" s="117">
        <f t="shared" si="36"/>
        <v>4.4399999999999995E-2</v>
      </c>
      <c r="AD401" s="118">
        <f t="shared" si="37"/>
        <v>0.13250000000000001</v>
      </c>
      <c r="AH401" s="379">
        <v>7</v>
      </c>
      <c r="AI401" s="382">
        <f t="shared" si="25"/>
        <v>13.25</v>
      </c>
      <c r="AJ401" s="382">
        <f t="shared" si="26"/>
        <v>22.2</v>
      </c>
      <c r="AK401" s="382">
        <f t="shared" si="27"/>
        <v>8.879999999999999</v>
      </c>
      <c r="AL401" s="369">
        <f t="shared" si="28"/>
        <v>4.4399999999999995</v>
      </c>
      <c r="AM401" s="369">
        <f t="shared" si="29"/>
        <v>8.879999999999999</v>
      </c>
      <c r="AN401" s="386">
        <f t="shared" si="30"/>
        <v>4.4399999999999995</v>
      </c>
      <c r="AO401" s="369">
        <f t="shared" si="31"/>
        <v>13.25</v>
      </c>
    </row>
    <row r="402" spans="1:41" ht="20.100000000000001" customHeight="1" x14ac:dyDescent="0.25">
      <c r="A402" s="8"/>
      <c r="B402" s="8"/>
      <c r="C402" s="8"/>
      <c r="D402" s="8"/>
      <c r="E402" s="8"/>
      <c r="F402" s="8"/>
      <c r="G402" s="8"/>
      <c r="H402" s="8"/>
      <c r="I402" s="8"/>
      <c r="J402" s="8"/>
      <c r="K402" s="8"/>
      <c r="L402" s="8"/>
      <c r="M402" s="8"/>
      <c r="N402" s="8"/>
      <c r="O402" s="8"/>
      <c r="P402" s="8"/>
      <c r="Q402" s="8"/>
      <c r="R402" s="8"/>
      <c r="W402" s="380">
        <f t="shared" si="32"/>
        <v>8</v>
      </c>
      <c r="X402" s="117">
        <f t="shared" si="33"/>
        <v>0.13</v>
      </c>
      <c r="Y402" s="117">
        <f t="shared" si="33"/>
        <v>0.218</v>
      </c>
      <c r="Z402" s="117">
        <f t="shared" si="33"/>
        <v>8.72E-2</v>
      </c>
      <c r="AA402" s="118">
        <f t="shared" si="34"/>
        <v>4.36E-2</v>
      </c>
      <c r="AB402" s="118">
        <f t="shared" si="35"/>
        <v>8.72E-2</v>
      </c>
      <c r="AC402" s="117">
        <f t="shared" si="36"/>
        <v>4.36E-2</v>
      </c>
      <c r="AD402" s="118">
        <f t="shared" si="37"/>
        <v>0.13</v>
      </c>
      <c r="AH402" s="379">
        <v>8</v>
      </c>
      <c r="AI402" s="382">
        <f t="shared" si="25"/>
        <v>13</v>
      </c>
      <c r="AJ402" s="382">
        <f t="shared" si="26"/>
        <v>21.8</v>
      </c>
      <c r="AK402" s="382">
        <f t="shared" si="27"/>
        <v>8.7200000000000006</v>
      </c>
      <c r="AL402" s="369">
        <f t="shared" si="28"/>
        <v>4.3600000000000003</v>
      </c>
      <c r="AM402" s="369">
        <f t="shared" si="29"/>
        <v>8.7200000000000006</v>
      </c>
      <c r="AN402" s="386">
        <f t="shared" si="30"/>
        <v>4.3600000000000003</v>
      </c>
      <c r="AO402" s="369">
        <f t="shared" si="31"/>
        <v>13</v>
      </c>
    </row>
    <row r="403" spans="1:41" ht="20.100000000000001" customHeight="1" x14ac:dyDescent="0.25">
      <c r="A403" s="147" t="s">
        <v>781</v>
      </c>
      <c r="B403" s="147"/>
      <c r="C403" s="147"/>
      <c r="D403" s="147"/>
      <c r="E403" s="147"/>
      <c r="F403" s="147"/>
      <c r="G403" s="147"/>
      <c r="H403" s="147"/>
      <c r="I403" s="147"/>
      <c r="J403" s="147"/>
      <c r="K403" s="147"/>
      <c r="L403" s="154">
        <f>L400+L401</f>
        <v>514881.99551419611</v>
      </c>
      <c r="M403" s="154"/>
      <c r="N403" s="154"/>
      <c r="O403" s="154"/>
      <c r="P403" s="154"/>
      <c r="Q403" s="154"/>
      <c r="R403" s="154"/>
      <c r="W403" s="380">
        <f t="shared" si="32"/>
        <v>9</v>
      </c>
      <c r="X403" s="117">
        <f t="shared" si="33"/>
        <v>0.1275</v>
      </c>
      <c r="Y403" s="117">
        <f t="shared" si="33"/>
        <v>0.214</v>
      </c>
      <c r="Z403" s="117">
        <f t="shared" si="33"/>
        <v>8.5600000000000009E-2</v>
      </c>
      <c r="AA403" s="118">
        <f t="shared" si="34"/>
        <v>4.2800000000000005E-2</v>
      </c>
      <c r="AB403" s="118">
        <f t="shared" si="35"/>
        <v>8.5600000000000009E-2</v>
      </c>
      <c r="AC403" s="117">
        <f t="shared" si="36"/>
        <v>4.2800000000000005E-2</v>
      </c>
      <c r="AD403" s="118">
        <f t="shared" si="37"/>
        <v>0.1275</v>
      </c>
      <c r="AH403" s="379">
        <v>9</v>
      </c>
      <c r="AI403" s="382">
        <f t="shared" si="25"/>
        <v>12.75</v>
      </c>
      <c r="AJ403" s="382">
        <f t="shared" si="26"/>
        <v>21.4</v>
      </c>
      <c r="AK403" s="382">
        <f t="shared" si="27"/>
        <v>8.56</v>
      </c>
      <c r="AL403" s="369">
        <f t="shared" si="28"/>
        <v>4.28</v>
      </c>
      <c r="AM403" s="369">
        <f t="shared" si="29"/>
        <v>8.56</v>
      </c>
      <c r="AN403" s="386">
        <f t="shared" si="30"/>
        <v>4.28</v>
      </c>
      <c r="AO403" s="369">
        <f t="shared" si="31"/>
        <v>12.75</v>
      </c>
    </row>
    <row r="404" spans="1:41" ht="20.100000000000001" customHeight="1" x14ac:dyDescent="0.25">
      <c r="A404" s="147" t="s">
        <v>296</v>
      </c>
      <c r="B404" s="147"/>
      <c r="C404" s="147"/>
      <c r="D404" s="147"/>
      <c r="E404" s="147"/>
      <c r="F404" s="147"/>
      <c r="G404" s="147"/>
      <c r="H404" s="147"/>
      <c r="I404" s="147"/>
      <c r="J404" s="147"/>
      <c r="K404" s="147"/>
      <c r="L404" s="198">
        <f>V398</f>
        <v>1.026</v>
      </c>
      <c r="M404" s="198"/>
      <c r="N404" s="198"/>
      <c r="O404" s="198"/>
      <c r="P404" s="198"/>
      <c r="Q404" s="198"/>
      <c r="R404" s="198"/>
      <c r="W404" s="380">
        <f t="shared" si="32"/>
        <v>10</v>
      </c>
      <c r="X404" s="117">
        <f t="shared" si="33"/>
        <v>0.125</v>
      </c>
      <c r="Y404" s="117">
        <f t="shared" si="33"/>
        <v>0.21</v>
      </c>
      <c r="Z404" s="117">
        <f t="shared" si="33"/>
        <v>8.4000000000000005E-2</v>
      </c>
      <c r="AA404" s="118">
        <f t="shared" si="34"/>
        <v>4.2000000000000003E-2</v>
      </c>
      <c r="AB404" s="118">
        <f t="shared" si="35"/>
        <v>8.4000000000000005E-2</v>
      </c>
      <c r="AC404" s="117">
        <f t="shared" si="36"/>
        <v>4.2000000000000003E-2</v>
      </c>
      <c r="AD404" s="118">
        <f t="shared" si="37"/>
        <v>0.125</v>
      </c>
      <c r="AH404" s="379">
        <v>10</v>
      </c>
      <c r="AI404" s="382">
        <f t="shared" si="25"/>
        <v>12.5</v>
      </c>
      <c r="AJ404" s="382">
        <f t="shared" si="26"/>
        <v>21</v>
      </c>
      <c r="AK404" s="382">
        <f t="shared" si="27"/>
        <v>8.4</v>
      </c>
      <c r="AL404" s="369">
        <f t="shared" si="28"/>
        <v>4.2</v>
      </c>
      <c r="AM404" s="369">
        <f t="shared" si="29"/>
        <v>8.4</v>
      </c>
      <c r="AN404" s="386">
        <f t="shared" si="30"/>
        <v>4.2</v>
      </c>
      <c r="AO404" s="369">
        <f t="shared" si="31"/>
        <v>12.5</v>
      </c>
    </row>
    <row r="405" spans="1:41" ht="20.100000000000001" customHeight="1" x14ac:dyDescent="0.25">
      <c r="A405" s="8"/>
      <c r="B405" s="8"/>
      <c r="C405" s="8"/>
      <c r="D405" s="8"/>
      <c r="E405" s="8"/>
      <c r="F405" s="8"/>
      <c r="G405" s="8"/>
      <c r="H405" s="8"/>
      <c r="I405" s="8"/>
      <c r="J405" s="8"/>
      <c r="K405" s="8"/>
      <c r="L405" s="8"/>
      <c r="M405" s="8"/>
      <c r="N405" s="8"/>
      <c r="O405" s="8"/>
      <c r="P405" s="8"/>
      <c r="Q405" s="8"/>
      <c r="R405" s="8"/>
      <c r="W405" s="380">
        <f t="shared" si="32"/>
        <v>11</v>
      </c>
      <c r="X405" s="117">
        <f t="shared" si="33"/>
        <v>0.12029999999999999</v>
      </c>
      <c r="Y405" s="117">
        <f t="shared" si="33"/>
        <v>0.20199999999999999</v>
      </c>
      <c r="Z405" s="117">
        <f t="shared" si="33"/>
        <v>8.0799999999999997E-2</v>
      </c>
      <c r="AA405" s="118">
        <f t="shared" si="34"/>
        <v>4.0399999999999998E-2</v>
      </c>
      <c r="AB405" s="118">
        <f t="shared" si="35"/>
        <v>8.0799999999999997E-2</v>
      </c>
      <c r="AC405" s="117">
        <f t="shared" si="36"/>
        <v>4.0399999999999998E-2</v>
      </c>
      <c r="AD405" s="118">
        <f t="shared" si="37"/>
        <v>0.12029999999999999</v>
      </c>
      <c r="AH405" s="379">
        <v>11</v>
      </c>
      <c r="AI405" s="382">
        <f t="shared" ref="AI405:AI414" si="38">12.5-(AH405-10)*4.7/10</f>
        <v>12.03</v>
      </c>
      <c r="AJ405" s="382">
        <f t="shared" ref="AJ405:AJ414" si="39">21-((AH405-10)*(8/10))</f>
        <v>20.2</v>
      </c>
      <c r="AK405" s="382">
        <f t="shared" ref="AK405:AK414" si="40">8.4-(AH405-10)*3.2/10</f>
        <v>8.08</v>
      </c>
      <c r="AL405" s="369">
        <f t="shared" si="28"/>
        <v>4.04</v>
      </c>
      <c r="AM405" s="369">
        <f t="shared" si="29"/>
        <v>8.08</v>
      </c>
      <c r="AN405" s="386">
        <f t="shared" ref="AN405:AN414" si="41">4.2-(AH405-10)*1.6/10</f>
        <v>4.04</v>
      </c>
      <c r="AO405" s="369">
        <f t="shared" si="31"/>
        <v>12.03</v>
      </c>
    </row>
    <row r="406" spans="1:41" ht="20.100000000000001" customHeight="1" x14ac:dyDescent="0.25">
      <c r="A406" s="147" t="s">
        <v>782</v>
      </c>
      <c r="B406" s="147"/>
      <c r="C406" s="147"/>
      <c r="D406" s="147"/>
      <c r="E406" s="147"/>
      <c r="F406" s="147"/>
      <c r="G406" s="147"/>
      <c r="H406" s="147"/>
      <c r="I406" s="147"/>
      <c r="J406" s="147"/>
      <c r="K406" s="147"/>
      <c r="L406" s="147"/>
      <c r="M406" s="147"/>
      <c r="N406" s="147"/>
      <c r="O406" s="176">
        <f>L403*L404</f>
        <v>528268.92739756522</v>
      </c>
      <c r="P406" s="176"/>
      <c r="Q406" s="176"/>
      <c r="R406" s="176"/>
      <c r="W406" s="380">
        <f t="shared" si="32"/>
        <v>12</v>
      </c>
      <c r="X406" s="117">
        <f t="shared" si="33"/>
        <v>0.11560000000000001</v>
      </c>
      <c r="Y406" s="117">
        <f t="shared" si="33"/>
        <v>0.19399999999999998</v>
      </c>
      <c r="Z406" s="117">
        <f t="shared" si="33"/>
        <v>7.7600000000000002E-2</v>
      </c>
      <c r="AA406" s="118">
        <f t="shared" si="34"/>
        <v>3.8800000000000001E-2</v>
      </c>
      <c r="AB406" s="118">
        <f t="shared" si="35"/>
        <v>7.7600000000000002E-2</v>
      </c>
      <c r="AC406" s="117">
        <f t="shared" si="36"/>
        <v>3.8800000000000001E-2</v>
      </c>
      <c r="AD406" s="118">
        <f t="shared" si="37"/>
        <v>0.11560000000000001</v>
      </c>
      <c r="AH406" s="379">
        <v>12</v>
      </c>
      <c r="AI406" s="382">
        <f t="shared" si="38"/>
        <v>11.56</v>
      </c>
      <c r="AJ406" s="382">
        <f t="shared" si="39"/>
        <v>19.399999999999999</v>
      </c>
      <c r="AK406" s="382">
        <f t="shared" si="40"/>
        <v>7.7600000000000007</v>
      </c>
      <c r="AL406" s="369">
        <f t="shared" si="28"/>
        <v>3.8800000000000003</v>
      </c>
      <c r="AM406" s="369">
        <f t="shared" si="29"/>
        <v>7.7600000000000007</v>
      </c>
      <c r="AN406" s="386">
        <f t="shared" si="41"/>
        <v>3.8800000000000003</v>
      </c>
      <c r="AO406" s="369">
        <f t="shared" si="31"/>
        <v>11.56</v>
      </c>
    </row>
    <row r="407" spans="1:41" ht="20.100000000000001" customHeight="1" x14ac:dyDescent="0.25">
      <c r="A407" s="8"/>
      <c r="B407" s="8"/>
      <c r="C407" s="8"/>
      <c r="D407" s="8"/>
      <c r="E407" s="8"/>
      <c r="F407" s="8"/>
      <c r="G407" s="8"/>
      <c r="H407" s="8"/>
      <c r="I407" s="8"/>
      <c r="J407" s="8"/>
      <c r="K407" s="8"/>
      <c r="L407" s="8"/>
      <c r="M407" s="8"/>
      <c r="N407" s="8"/>
      <c r="O407" s="8"/>
      <c r="P407" s="8"/>
      <c r="Q407" s="8"/>
      <c r="R407" s="8"/>
      <c r="W407" s="380">
        <f t="shared" si="32"/>
        <v>13</v>
      </c>
      <c r="X407" s="117">
        <f t="shared" si="33"/>
        <v>0.1109</v>
      </c>
      <c r="Y407" s="117">
        <f t="shared" si="33"/>
        <v>0.18600000000000003</v>
      </c>
      <c r="Z407" s="117">
        <f t="shared" si="33"/>
        <v>7.4400000000000008E-2</v>
      </c>
      <c r="AA407" s="118">
        <f t="shared" si="34"/>
        <v>3.7200000000000004E-2</v>
      </c>
      <c r="AB407" s="118">
        <f t="shared" si="35"/>
        <v>7.4400000000000008E-2</v>
      </c>
      <c r="AC407" s="117">
        <f t="shared" si="36"/>
        <v>3.7200000000000004E-2</v>
      </c>
      <c r="AD407" s="118">
        <f t="shared" si="37"/>
        <v>0.1109</v>
      </c>
      <c r="AH407" s="379">
        <v>13</v>
      </c>
      <c r="AI407" s="382">
        <f t="shared" si="38"/>
        <v>11.09</v>
      </c>
      <c r="AJ407" s="382">
        <f t="shared" si="39"/>
        <v>18.600000000000001</v>
      </c>
      <c r="AK407" s="382">
        <f t="shared" si="40"/>
        <v>7.44</v>
      </c>
      <c r="AL407" s="369">
        <f t="shared" si="28"/>
        <v>3.72</v>
      </c>
      <c r="AM407" s="369">
        <f t="shared" si="29"/>
        <v>7.44</v>
      </c>
      <c r="AN407" s="386">
        <f t="shared" si="41"/>
        <v>3.72</v>
      </c>
      <c r="AO407" s="369">
        <f t="shared" si="31"/>
        <v>11.09</v>
      </c>
    </row>
    <row r="408" spans="1:41" ht="20.100000000000001" customHeight="1" x14ac:dyDescent="0.25">
      <c r="A408" s="147" t="s">
        <v>783</v>
      </c>
      <c r="B408" s="147"/>
      <c r="C408" s="147"/>
      <c r="D408" s="147"/>
      <c r="E408" s="147"/>
      <c r="F408" s="147"/>
      <c r="G408" s="147"/>
      <c r="H408" s="147"/>
      <c r="I408" s="147"/>
      <c r="J408" s="147"/>
      <c r="K408" s="16"/>
      <c r="L408" s="16"/>
      <c r="M408" s="16"/>
      <c r="N408" s="16"/>
      <c r="O408" s="16"/>
      <c r="P408" s="16"/>
      <c r="Q408" s="16"/>
      <c r="R408" s="16"/>
      <c r="W408" s="380">
        <f t="shared" si="32"/>
        <v>14</v>
      </c>
      <c r="X408" s="117">
        <f t="shared" si="33"/>
        <v>0.10619999999999999</v>
      </c>
      <c r="Y408" s="117">
        <f t="shared" si="33"/>
        <v>0.17800000000000002</v>
      </c>
      <c r="Z408" s="117">
        <f t="shared" si="33"/>
        <v>7.1199999999999999E-2</v>
      </c>
      <c r="AA408" s="118">
        <f t="shared" si="34"/>
        <v>3.56E-2</v>
      </c>
      <c r="AB408" s="118">
        <f t="shared" si="35"/>
        <v>7.1199999999999999E-2</v>
      </c>
      <c r="AC408" s="117">
        <f t="shared" si="36"/>
        <v>3.56E-2</v>
      </c>
      <c r="AD408" s="118">
        <f t="shared" si="37"/>
        <v>0.10619999999999999</v>
      </c>
      <c r="AH408" s="379">
        <v>14</v>
      </c>
      <c r="AI408" s="382">
        <f t="shared" si="38"/>
        <v>10.62</v>
      </c>
      <c r="AJ408" s="382">
        <f t="shared" si="39"/>
        <v>17.8</v>
      </c>
      <c r="AK408" s="382">
        <f t="shared" si="40"/>
        <v>7.12</v>
      </c>
      <c r="AL408" s="369">
        <f t="shared" si="28"/>
        <v>3.56</v>
      </c>
      <c r="AM408" s="369">
        <f t="shared" si="29"/>
        <v>7.12</v>
      </c>
      <c r="AN408" s="386">
        <f t="shared" si="41"/>
        <v>3.56</v>
      </c>
      <c r="AO408" s="369">
        <f t="shared" si="31"/>
        <v>10.62</v>
      </c>
    </row>
    <row r="409" spans="1:41" ht="20.100000000000001" customHeight="1" x14ac:dyDescent="0.25">
      <c r="A409" s="8"/>
      <c r="B409" s="8"/>
      <c r="C409" s="8"/>
      <c r="D409" s="8"/>
      <c r="E409" s="8"/>
      <c r="F409" s="8"/>
      <c r="G409" s="8"/>
      <c r="H409" s="8"/>
      <c r="I409" s="8"/>
      <c r="J409" s="8"/>
      <c r="K409" s="8"/>
      <c r="L409" s="8"/>
      <c r="M409" s="8"/>
      <c r="N409" s="8"/>
      <c r="O409" s="8"/>
      <c r="P409" s="8"/>
      <c r="Q409" s="8"/>
      <c r="R409" s="8"/>
      <c r="W409" s="380">
        <f t="shared" si="32"/>
        <v>15</v>
      </c>
      <c r="X409" s="117">
        <f t="shared" si="33"/>
        <v>0.10150000000000001</v>
      </c>
      <c r="Y409" s="117">
        <f t="shared" si="33"/>
        <v>0.17</v>
      </c>
      <c r="Z409" s="117">
        <f t="shared" si="33"/>
        <v>6.8000000000000005E-2</v>
      </c>
      <c r="AA409" s="118">
        <f t="shared" si="34"/>
        <v>3.4000000000000002E-2</v>
      </c>
      <c r="AB409" s="118">
        <f t="shared" si="35"/>
        <v>6.8000000000000005E-2</v>
      </c>
      <c r="AC409" s="117">
        <f t="shared" si="36"/>
        <v>3.4000000000000002E-2</v>
      </c>
      <c r="AD409" s="118">
        <f t="shared" si="37"/>
        <v>0.10150000000000001</v>
      </c>
      <c r="AH409" s="379">
        <v>15</v>
      </c>
      <c r="AI409" s="382">
        <f t="shared" si="38"/>
        <v>10.15</v>
      </c>
      <c r="AJ409" s="382">
        <f t="shared" si="39"/>
        <v>17</v>
      </c>
      <c r="AK409" s="382">
        <f t="shared" si="40"/>
        <v>6.8000000000000007</v>
      </c>
      <c r="AL409" s="369">
        <f t="shared" si="28"/>
        <v>3.4000000000000004</v>
      </c>
      <c r="AM409" s="369">
        <f t="shared" si="29"/>
        <v>6.8000000000000007</v>
      </c>
      <c r="AN409" s="386">
        <f t="shared" si="41"/>
        <v>3.4000000000000004</v>
      </c>
      <c r="AO409" s="369">
        <f t="shared" si="31"/>
        <v>10.15</v>
      </c>
    </row>
    <row r="410" spans="1:41" ht="20.100000000000001" customHeight="1" x14ac:dyDescent="0.25">
      <c r="A410" s="8"/>
      <c r="B410" s="8"/>
      <c r="C410" s="8"/>
      <c r="D410" s="8"/>
      <c r="E410" s="8"/>
      <c r="F410" s="8"/>
      <c r="G410" s="8"/>
      <c r="H410" s="8"/>
      <c r="I410" s="8"/>
      <c r="J410" s="8"/>
      <c r="K410" s="8"/>
      <c r="L410" s="8"/>
      <c r="M410" s="8"/>
      <c r="N410" s="8"/>
      <c r="O410" s="8"/>
      <c r="P410" s="8"/>
      <c r="Q410" s="8"/>
      <c r="R410" s="8"/>
      <c r="W410" s="380">
        <f t="shared" si="32"/>
        <v>16</v>
      </c>
      <c r="X410" s="117">
        <f t="shared" si="33"/>
        <v>9.6799999999999997E-2</v>
      </c>
      <c r="Y410" s="117">
        <f t="shared" si="33"/>
        <v>0.16200000000000001</v>
      </c>
      <c r="Z410" s="117">
        <f t="shared" si="33"/>
        <v>6.480000000000001E-2</v>
      </c>
      <c r="AA410" s="118">
        <f t="shared" si="34"/>
        <v>3.2400000000000005E-2</v>
      </c>
      <c r="AB410" s="118">
        <f t="shared" si="35"/>
        <v>6.480000000000001E-2</v>
      </c>
      <c r="AC410" s="117">
        <f t="shared" si="36"/>
        <v>3.2400000000000005E-2</v>
      </c>
      <c r="AD410" s="118">
        <f t="shared" si="37"/>
        <v>9.6799999999999997E-2</v>
      </c>
      <c r="AH410" s="379">
        <v>16</v>
      </c>
      <c r="AI410" s="382">
        <f t="shared" si="38"/>
        <v>9.68</v>
      </c>
      <c r="AJ410" s="382">
        <f t="shared" si="39"/>
        <v>16.2</v>
      </c>
      <c r="AK410" s="382">
        <f t="shared" si="40"/>
        <v>6.48</v>
      </c>
      <c r="AL410" s="369">
        <f t="shared" si="28"/>
        <v>3.24</v>
      </c>
      <c r="AM410" s="369">
        <f t="shared" si="29"/>
        <v>6.48</v>
      </c>
      <c r="AN410" s="386">
        <f t="shared" si="41"/>
        <v>3.24</v>
      </c>
      <c r="AO410" s="369">
        <f t="shared" si="31"/>
        <v>9.68</v>
      </c>
    </row>
    <row r="411" spans="1:41" ht="20.100000000000001" customHeight="1" x14ac:dyDescent="0.25">
      <c r="A411" s="8"/>
      <c r="B411" s="8"/>
      <c r="C411" s="8"/>
      <c r="D411" s="8"/>
      <c r="E411" s="8"/>
      <c r="F411" s="8"/>
      <c r="G411" s="8"/>
      <c r="H411" s="8"/>
      <c r="I411" s="8"/>
      <c r="J411" s="8"/>
      <c r="K411" s="8"/>
      <c r="L411" s="8"/>
      <c r="M411" s="8"/>
      <c r="N411" s="8"/>
      <c r="O411" s="8"/>
      <c r="P411" s="8"/>
      <c r="Q411" s="8"/>
      <c r="R411" s="8"/>
      <c r="W411" s="380">
        <f t="shared" si="32"/>
        <v>17</v>
      </c>
      <c r="X411" s="117">
        <f t="shared" si="33"/>
        <v>9.2100000000000015E-2</v>
      </c>
      <c r="Y411" s="117">
        <f t="shared" si="33"/>
        <v>0.154</v>
      </c>
      <c r="Z411" s="117">
        <f t="shared" si="33"/>
        <v>6.1600000000000002E-2</v>
      </c>
      <c r="AA411" s="118">
        <f t="shared" si="34"/>
        <v>3.0800000000000001E-2</v>
      </c>
      <c r="AB411" s="118">
        <f t="shared" si="35"/>
        <v>6.1600000000000002E-2</v>
      </c>
      <c r="AC411" s="117">
        <f t="shared" si="36"/>
        <v>3.0800000000000001E-2</v>
      </c>
      <c r="AD411" s="118">
        <f t="shared" si="37"/>
        <v>9.2100000000000015E-2</v>
      </c>
      <c r="AH411" s="379">
        <v>17</v>
      </c>
      <c r="AI411" s="382">
        <f t="shared" si="38"/>
        <v>9.2100000000000009</v>
      </c>
      <c r="AJ411" s="382">
        <f t="shared" si="39"/>
        <v>15.399999999999999</v>
      </c>
      <c r="AK411" s="382">
        <f t="shared" si="40"/>
        <v>6.16</v>
      </c>
      <c r="AL411" s="369">
        <f t="shared" si="28"/>
        <v>3.08</v>
      </c>
      <c r="AM411" s="369">
        <f t="shared" si="29"/>
        <v>6.16</v>
      </c>
      <c r="AN411" s="386">
        <f t="shared" si="41"/>
        <v>3.08</v>
      </c>
      <c r="AO411" s="369">
        <f t="shared" si="31"/>
        <v>9.2100000000000009</v>
      </c>
    </row>
    <row r="412" spans="1:41" ht="20.100000000000001" customHeight="1" x14ac:dyDescent="0.25">
      <c r="A412" s="8"/>
      <c r="B412" s="8"/>
      <c r="C412" s="8"/>
      <c r="D412" s="8"/>
      <c r="E412" s="8"/>
      <c r="F412" s="8"/>
      <c r="G412" s="8"/>
      <c r="H412" s="8"/>
      <c r="I412" s="8"/>
      <c r="J412" s="8"/>
      <c r="K412" s="8"/>
      <c r="L412" s="8"/>
      <c r="M412" s="8"/>
      <c r="N412" s="8"/>
      <c r="O412" s="8"/>
      <c r="P412" s="8"/>
      <c r="Q412" s="8"/>
      <c r="R412" s="8"/>
      <c r="W412" s="380">
        <f t="shared" si="32"/>
        <v>18</v>
      </c>
      <c r="X412" s="117">
        <f t="shared" si="33"/>
        <v>8.7400000000000005E-2</v>
      </c>
      <c r="Y412" s="117">
        <f t="shared" si="33"/>
        <v>0.14599999999999999</v>
      </c>
      <c r="Z412" s="117">
        <f t="shared" si="33"/>
        <v>5.8400000000000001E-2</v>
      </c>
      <c r="AA412" s="118">
        <f t="shared" si="34"/>
        <v>2.92E-2</v>
      </c>
      <c r="AB412" s="118">
        <f t="shared" si="35"/>
        <v>5.8400000000000001E-2</v>
      </c>
      <c r="AC412" s="117">
        <f t="shared" si="36"/>
        <v>2.92E-2</v>
      </c>
      <c r="AD412" s="118">
        <f t="shared" si="37"/>
        <v>8.7400000000000005E-2</v>
      </c>
      <c r="AH412" s="379">
        <v>18</v>
      </c>
      <c r="AI412" s="382">
        <f t="shared" si="38"/>
        <v>8.74</v>
      </c>
      <c r="AJ412" s="382">
        <f t="shared" si="39"/>
        <v>14.6</v>
      </c>
      <c r="AK412" s="382">
        <f t="shared" si="40"/>
        <v>5.84</v>
      </c>
      <c r="AL412" s="369">
        <f t="shared" si="28"/>
        <v>2.92</v>
      </c>
      <c r="AM412" s="369">
        <f t="shared" si="29"/>
        <v>5.84</v>
      </c>
      <c r="AN412" s="386">
        <f t="shared" si="41"/>
        <v>2.92</v>
      </c>
      <c r="AO412" s="369">
        <f t="shared" si="31"/>
        <v>8.74</v>
      </c>
    </row>
    <row r="413" spans="1:41" ht="20.100000000000001" customHeight="1" x14ac:dyDescent="0.25">
      <c r="A413" s="8"/>
      <c r="B413" s="8"/>
      <c r="C413" s="8"/>
      <c r="D413" s="8"/>
      <c r="E413" s="8"/>
      <c r="F413" s="8"/>
      <c r="G413" s="8"/>
      <c r="H413" s="8"/>
      <c r="I413" s="8"/>
      <c r="J413" s="8"/>
      <c r="K413" s="8"/>
      <c r="L413" s="8"/>
      <c r="M413" s="8"/>
      <c r="N413" s="8"/>
      <c r="O413" s="8"/>
      <c r="P413" s="8"/>
      <c r="Q413" s="8"/>
      <c r="R413" s="8"/>
      <c r="W413" s="380">
        <f t="shared" si="32"/>
        <v>19</v>
      </c>
      <c r="X413" s="117">
        <f t="shared" si="33"/>
        <v>8.2699999999999996E-2</v>
      </c>
      <c r="Y413" s="117">
        <f t="shared" si="33"/>
        <v>0.13800000000000001</v>
      </c>
      <c r="Z413" s="117">
        <f t="shared" si="33"/>
        <v>5.5200000000000006E-2</v>
      </c>
      <c r="AA413" s="118">
        <f t="shared" si="34"/>
        <v>2.7600000000000003E-2</v>
      </c>
      <c r="AB413" s="118">
        <f t="shared" si="35"/>
        <v>5.5200000000000006E-2</v>
      </c>
      <c r="AC413" s="117">
        <f t="shared" si="36"/>
        <v>2.7600000000000003E-2</v>
      </c>
      <c r="AD413" s="118">
        <f t="shared" si="37"/>
        <v>8.2699999999999996E-2</v>
      </c>
      <c r="AH413" s="379">
        <v>19</v>
      </c>
      <c r="AI413" s="382">
        <f t="shared" si="38"/>
        <v>8.27</v>
      </c>
      <c r="AJ413" s="382">
        <f t="shared" si="39"/>
        <v>13.8</v>
      </c>
      <c r="AK413" s="382">
        <f t="shared" si="40"/>
        <v>5.5200000000000005</v>
      </c>
      <c r="AL413" s="369">
        <f t="shared" si="28"/>
        <v>2.7600000000000002</v>
      </c>
      <c r="AM413" s="369">
        <f t="shared" si="29"/>
        <v>5.5200000000000005</v>
      </c>
      <c r="AN413" s="386">
        <f t="shared" si="41"/>
        <v>2.7600000000000002</v>
      </c>
      <c r="AO413" s="369">
        <f t="shared" si="31"/>
        <v>8.27</v>
      </c>
    </row>
    <row r="414" spans="1:41" ht="20.100000000000001" customHeight="1" x14ac:dyDescent="0.25">
      <c r="A414" s="141"/>
      <c r="B414" s="141"/>
      <c r="C414" s="141"/>
      <c r="D414" s="141"/>
      <c r="E414" s="141"/>
      <c r="F414" s="141"/>
      <c r="G414" s="141"/>
      <c r="H414" s="141"/>
      <c r="I414" s="141"/>
      <c r="J414" s="141"/>
      <c r="K414" s="8"/>
      <c r="L414" s="8"/>
      <c r="M414" s="8"/>
      <c r="N414" s="8"/>
      <c r="O414" s="8"/>
      <c r="P414" s="8"/>
      <c r="Q414" s="8"/>
      <c r="R414" s="8"/>
      <c r="T414" s="385" t="str">
        <f>IF(P423&gt;0.01,"Reduzir o número de casas decimais","")</f>
        <v/>
      </c>
      <c r="U414" s="385"/>
      <c r="W414" s="380">
        <f t="shared" si="32"/>
        <v>20</v>
      </c>
      <c r="X414" s="117">
        <f t="shared" si="33"/>
        <v>7.8E-2</v>
      </c>
      <c r="Y414" s="117">
        <f t="shared" si="33"/>
        <v>0.13</v>
      </c>
      <c r="Z414" s="117">
        <f t="shared" si="33"/>
        <v>5.2000000000000005E-2</v>
      </c>
      <c r="AA414" s="118">
        <f t="shared" si="34"/>
        <v>2.6000000000000002E-2</v>
      </c>
      <c r="AB414" s="118">
        <f t="shared" si="35"/>
        <v>5.2000000000000005E-2</v>
      </c>
      <c r="AC414" s="117">
        <f t="shared" si="36"/>
        <v>2.6000000000000002E-2</v>
      </c>
      <c r="AD414" s="118">
        <f t="shared" si="37"/>
        <v>7.8E-2</v>
      </c>
      <c r="AH414" s="379">
        <v>20</v>
      </c>
      <c r="AI414" s="382">
        <f t="shared" si="38"/>
        <v>7.8</v>
      </c>
      <c r="AJ414" s="382">
        <f t="shared" si="39"/>
        <v>13</v>
      </c>
      <c r="AK414" s="382">
        <f t="shared" si="40"/>
        <v>5.2</v>
      </c>
      <c r="AL414" s="369">
        <f t="shared" si="28"/>
        <v>2.6</v>
      </c>
      <c r="AM414" s="369">
        <f t="shared" si="29"/>
        <v>5.2</v>
      </c>
      <c r="AN414" s="386">
        <f t="shared" si="41"/>
        <v>2.6</v>
      </c>
      <c r="AO414" s="369">
        <f t="shared" si="31"/>
        <v>7.8</v>
      </c>
    </row>
    <row r="415" spans="1:41" ht="20.100000000000001" customHeight="1" x14ac:dyDescent="0.25">
      <c r="A415" s="8"/>
      <c r="B415" s="8"/>
      <c r="C415" s="8"/>
      <c r="D415" s="8"/>
      <c r="E415" s="8"/>
      <c r="F415" s="8"/>
      <c r="G415" s="8"/>
      <c r="H415" s="8"/>
      <c r="I415" s="8"/>
      <c r="J415" s="8"/>
      <c r="K415" s="8"/>
      <c r="L415" s="8"/>
      <c r="M415" s="8"/>
      <c r="N415" s="8"/>
      <c r="O415" s="8"/>
      <c r="P415" s="8"/>
      <c r="Q415" s="8"/>
      <c r="R415" s="8"/>
      <c r="W415" s="380">
        <f t="shared" si="32"/>
        <v>21</v>
      </c>
      <c r="X415" s="117">
        <f t="shared" si="33"/>
        <v>7.0199999999999999E-2</v>
      </c>
      <c r="Y415" s="117">
        <f t="shared" si="33"/>
        <v>0.11699999999999999</v>
      </c>
      <c r="Z415" s="117">
        <f t="shared" si="33"/>
        <v>4.6799999999999994E-2</v>
      </c>
      <c r="AA415" s="118">
        <f t="shared" si="34"/>
        <v>2.3399999999999997E-2</v>
      </c>
      <c r="AB415" s="118">
        <f t="shared" si="35"/>
        <v>4.6799999999999994E-2</v>
      </c>
      <c r="AC415" s="117">
        <f t="shared" si="36"/>
        <v>2.3399999999999997E-2</v>
      </c>
      <c r="AD415" s="118">
        <f t="shared" si="37"/>
        <v>7.0199999999999999E-2</v>
      </c>
      <c r="AH415" s="379">
        <v>21</v>
      </c>
      <c r="AI415" s="382">
        <f t="shared" ref="AI415:AI424" si="42">7.8-(AH415-20)*7.8/10</f>
        <v>7.02</v>
      </c>
      <c r="AJ415" s="382">
        <f t="shared" ref="AJ415:AJ424" si="43">13-((AH415-20)*(13/10))</f>
        <v>11.7</v>
      </c>
      <c r="AK415" s="382">
        <f t="shared" ref="AK415:AK424" si="44">5.2-(AH415-20)*5.2/10</f>
        <v>4.68</v>
      </c>
      <c r="AL415" s="369">
        <f t="shared" si="28"/>
        <v>2.34</v>
      </c>
      <c r="AM415" s="369">
        <f t="shared" si="29"/>
        <v>4.68</v>
      </c>
      <c r="AN415" s="386">
        <f t="shared" ref="AN415:AN424" si="45">2.6-(AH415-20)*2.6/10</f>
        <v>2.34</v>
      </c>
      <c r="AO415" s="369">
        <f t="shared" si="31"/>
        <v>7.02</v>
      </c>
    </row>
    <row r="416" spans="1:41" ht="20.100000000000001" customHeight="1" x14ac:dyDescent="0.25">
      <c r="A416" s="8"/>
      <c r="B416" s="8"/>
      <c r="C416" s="8"/>
      <c r="D416" s="8"/>
      <c r="E416" s="8"/>
      <c r="F416" s="8"/>
      <c r="G416" s="8"/>
      <c r="H416" s="8"/>
      <c r="I416" s="8"/>
      <c r="J416" s="8"/>
      <c r="K416" s="8"/>
      <c r="L416" s="8"/>
      <c r="M416" s="8"/>
      <c r="N416" s="8"/>
      <c r="O416" s="8"/>
      <c r="P416" s="8"/>
      <c r="Q416" s="8"/>
      <c r="R416" s="8"/>
      <c r="W416" s="380">
        <f t="shared" si="32"/>
        <v>22</v>
      </c>
      <c r="X416" s="117">
        <f t="shared" si="33"/>
        <v>6.2400000000000004E-2</v>
      </c>
      <c r="Y416" s="117">
        <f t="shared" si="33"/>
        <v>0.10400000000000001</v>
      </c>
      <c r="Z416" s="117">
        <f t="shared" si="33"/>
        <v>4.1599999999999998E-2</v>
      </c>
      <c r="AA416" s="118">
        <f t="shared" si="34"/>
        <v>2.0799999999999999E-2</v>
      </c>
      <c r="AB416" s="118">
        <f t="shared" si="35"/>
        <v>4.1599999999999998E-2</v>
      </c>
      <c r="AC416" s="117">
        <f t="shared" si="36"/>
        <v>2.0799999999999999E-2</v>
      </c>
      <c r="AD416" s="118">
        <f t="shared" si="37"/>
        <v>6.2400000000000004E-2</v>
      </c>
      <c r="AH416" s="379">
        <v>22</v>
      </c>
      <c r="AI416" s="382">
        <f t="shared" si="42"/>
        <v>6.24</v>
      </c>
      <c r="AJ416" s="382">
        <f t="shared" si="43"/>
        <v>10.4</v>
      </c>
      <c r="AK416" s="382">
        <f t="shared" si="44"/>
        <v>4.16</v>
      </c>
      <c r="AL416" s="369">
        <f t="shared" si="28"/>
        <v>2.08</v>
      </c>
      <c r="AM416" s="369">
        <f t="shared" si="29"/>
        <v>4.16</v>
      </c>
      <c r="AN416" s="386">
        <f t="shared" si="45"/>
        <v>2.08</v>
      </c>
      <c r="AO416" s="369">
        <f t="shared" si="31"/>
        <v>6.24</v>
      </c>
    </row>
    <row r="417" spans="1:41" ht="20.100000000000001" customHeight="1" x14ac:dyDescent="0.25">
      <c r="A417" s="8"/>
      <c r="B417" s="8"/>
      <c r="C417" s="8"/>
      <c r="D417" s="8"/>
      <c r="E417" s="8"/>
      <c r="F417" s="8"/>
      <c r="G417" s="8"/>
      <c r="H417" s="8"/>
      <c r="I417" s="8"/>
      <c r="J417" s="8"/>
      <c r="K417" s="8"/>
      <c r="L417" s="8"/>
      <c r="M417" s="8"/>
      <c r="N417" s="8"/>
      <c r="O417" s="8"/>
      <c r="P417" s="8"/>
      <c r="Q417" s="8"/>
      <c r="R417" s="8"/>
      <c r="W417" s="380">
        <f t="shared" si="32"/>
        <v>23</v>
      </c>
      <c r="X417" s="117">
        <f t="shared" si="33"/>
        <v>5.4600000000000003E-2</v>
      </c>
      <c r="Y417" s="117">
        <f t="shared" si="33"/>
        <v>9.0999999999999998E-2</v>
      </c>
      <c r="Z417" s="117">
        <f t="shared" si="33"/>
        <v>3.6400000000000002E-2</v>
      </c>
      <c r="AA417" s="118">
        <f t="shared" si="34"/>
        <v>1.8200000000000001E-2</v>
      </c>
      <c r="AB417" s="118">
        <f t="shared" si="35"/>
        <v>3.6400000000000002E-2</v>
      </c>
      <c r="AC417" s="117">
        <f t="shared" si="36"/>
        <v>1.8200000000000001E-2</v>
      </c>
      <c r="AD417" s="118">
        <f t="shared" si="37"/>
        <v>5.4600000000000003E-2</v>
      </c>
      <c r="AH417" s="379">
        <v>23</v>
      </c>
      <c r="AI417" s="382">
        <f t="shared" si="42"/>
        <v>5.46</v>
      </c>
      <c r="AJ417" s="382">
        <f t="shared" si="43"/>
        <v>9.1</v>
      </c>
      <c r="AK417" s="382">
        <f t="shared" si="44"/>
        <v>3.64</v>
      </c>
      <c r="AL417" s="369">
        <f t="shared" si="28"/>
        <v>1.82</v>
      </c>
      <c r="AM417" s="369">
        <f t="shared" si="29"/>
        <v>3.64</v>
      </c>
      <c r="AN417" s="386">
        <f t="shared" si="45"/>
        <v>1.82</v>
      </c>
      <c r="AO417" s="369">
        <f t="shared" si="31"/>
        <v>5.46</v>
      </c>
    </row>
    <row r="418" spans="1:41" ht="20.100000000000001" customHeight="1" x14ac:dyDescent="0.25">
      <c r="A418" s="8"/>
      <c r="B418" s="8"/>
      <c r="C418" s="8"/>
      <c r="D418" s="8"/>
      <c r="E418" s="8"/>
      <c r="F418" s="8"/>
      <c r="G418" s="8"/>
      <c r="H418" s="8"/>
      <c r="I418" s="8"/>
      <c r="J418" s="8"/>
      <c r="K418" s="8"/>
      <c r="L418" s="8"/>
      <c r="M418" s="8"/>
      <c r="N418" s="8"/>
      <c r="O418" s="8"/>
      <c r="P418" s="8"/>
      <c r="Q418" s="8"/>
      <c r="R418" s="8"/>
      <c r="W418" s="380">
        <f t="shared" si="32"/>
        <v>24</v>
      </c>
      <c r="X418" s="117">
        <f t="shared" si="33"/>
        <v>4.6799999999999994E-2</v>
      </c>
      <c r="Y418" s="117">
        <f t="shared" si="33"/>
        <v>7.8E-2</v>
      </c>
      <c r="Z418" s="117">
        <f t="shared" si="33"/>
        <v>3.1200000000000002E-2</v>
      </c>
      <c r="AA418" s="118">
        <f t="shared" si="34"/>
        <v>1.5600000000000001E-2</v>
      </c>
      <c r="AB418" s="118">
        <f t="shared" si="35"/>
        <v>3.1200000000000002E-2</v>
      </c>
      <c r="AC418" s="117">
        <f t="shared" si="36"/>
        <v>1.5600000000000001E-2</v>
      </c>
      <c r="AD418" s="118">
        <f t="shared" si="37"/>
        <v>4.6799999999999994E-2</v>
      </c>
      <c r="AH418" s="379">
        <v>24</v>
      </c>
      <c r="AI418" s="382">
        <f t="shared" si="42"/>
        <v>4.68</v>
      </c>
      <c r="AJ418" s="382">
        <f t="shared" si="43"/>
        <v>7.8</v>
      </c>
      <c r="AK418" s="382">
        <f t="shared" si="44"/>
        <v>3.12</v>
      </c>
      <c r="AL418" s="369">
        <f t="shared" si="28"/>
        <v>1.56</v>
      </c>
      <c r="AM418" s="369">
        <f t="shared" si="29"/>
        <v>3.12</v>
      </c>
      <c r="AN418" s="386">
        <f t="shared" si="45"/>
        <v>1.56</v>
      </c>
      <c r="AO418" s="369">
        <f t="shared" si="31"/>
        <v>4.68</v>
      </c>
    </row>
    <row r="419" spans="1:41" ht="20.100000000000001" customHeight="1" x14ac:dyDescent="0.25">
      <c r="A419" s="153" t="s">
        <v>55</v>
      </c>
      <c r="B419" s="153"/>
      <c r="C419" s="153"/>
      <c r="D419" s="153"/>
      <c r="E419" s="153"/>
      <c r="F419" s="153"/>
      <c r="G419" s="153"/>
      <c r="H419" s="153"/>
      <c r="I419" s="153"/>
      <c r="J419" s="153"/>
      <c r="K419" s="153"/>
      <c r="L419" s="153"/>
      <c r="M419" s="153"/>
      <c r="N419" s="153"/>
      <c r="O419" s="153"/>
      <c r="P419" s="153"/>
      <c r="Q419" s="153"/>
      <c r="R419" s="153"/>
      <c r="W419" s="380">
        <f t="shared" si="32"/>
        <v>25</v>
      </c>
      <c r="X419" s="117">
        <f t="shared" si="33"/>
        <v>3.9E-2</v>
      </c>
      <c r="Y419" s="117">
        <f t="shared" si="33"/>
        <v>6.5000000000000002E-2</v>
      </c>
      <c r="Z419" s="117">
        <f t="shared" si="33"/>
        <v>2.6000000000000002E-2</v>
      </c>
      <c r="AA419" s="118">
        <f t="shared" si="34"/>
        <v>1.3000000000000001E-2</v>
      </c>
      <c r="AB419" s="118">
        <f t="shared" si="35"/>
        <v>2.6000000000000002E-2</v>
      </c>
      <c r="AC419" s="117">
        <f t="shared" si="36"/>
        <v>1.3000000000000001E-2</v>
      </c>
      <c r="AD419" s="118">
        <f t="shared" si="37"/>
        <v>3.9E-2</v>
      </c>
      <c r="AH419" s="379">
        <v>25</v>
      </c>
      <c r="AI419" s="382">
        <f t="shared" si="42"/>
        <v>3.9</v>
      </c>
      <c r="AJ419" s="382">
        <f t="shared" si="43"/>
        <v>6.5</v>
      </c>
      <c r="AK419" s="382">
        <f t="shared" si="44"/>
        <v>2.6</v>
      </c>
      <c r="AL419" s="369">
        <f t="shared" si="28"/>
        <v>1.3</v>
      </c>
      <c r="AM419" s="369">
        <f t="shared" si="29"/>
        <v>2.6</v>
      </c>
      <c r="AN419" s="386">
        <f t="shared" si="45"/>
        <v>1.3</v>
      </c>
      <c r="AO419" s="369">
        <f t="shared" si="31"/>
        <v>3.9</v>
      </c>
    </row>
    <row r="420" spans="1:41" ht="20.100000000000001" customHeight="1" x14ac:dyDescent="0.25">
      <c r="A420" s="8"/>
      <c r="B420" s="8"/>
      <c r="C420" s="8"/>
      <c r="D420" s="8"/>
      <c r="E420" s="8"/>
      <c r="F420" s="8"/>
      <c r="G420" s="8"/>
      <c r="H420" s="8"/>
      <c r="I420" s="8"/>
      <c r="J420" s="8"/>
      <c r="K420" s="8"/>
      <c r="L420" s="8"/>
      <c r="M420" s="8"/>
      <c r="N420" s="8"/>
      <c r="O420" s="8"/>
      <c r="P420" s="8"/>
      <c r="Q420" s="8"/>
      <c r="R420" s="8"/>
      <c r="W420" s="380">
        <f t="shared" si="32"/>
        <v>26</v>
      </c>
      <c r="X420" s="117">
        <f t="shared" si="33"/>
        <v>3.1200000000000002E-2</v>
      </c>
      <c r="Y420" s="117">
        <f t="shared" si="33"/>
        <v>5.1999999999999991E-2</v>
      </c>
      <c r="Z420" s="117">
        <f t="shared" si="33"/>
        <v>2.0799999999999999E-2</v>
      </c>
      <c r="AA420" s="118">
        <f t="shared" si="34"/>
        <v>1.04E-2</v>
      </c>
      <c r="AB420" s="118">
        <f t="shared" si="35"/>
        <v>2.0799999999999999E-2</v>
      </c>
      <c r="AC420" s="117">
        <f t="shared" si="36"/>
        <v>1.04E-2</v>
      </c>
      <c r="AD420" s="118">
        <f t="shared" si="37"/>
        <v>3.1200000000000002E-2</v>
      </c>
      <c r="AH420" s="379">
        <v>26</v>
      </c>
      <c r="AI420" s="382">
        <f t="shared" si="42"/>
        <v>3.12</v>
      </c>
      <c r="AJ420" s="382">
        <f t="shared" si="43"/>
        <v>5.1999999999999993</v>
      </c>
      <c r="AK420" s="382">
        <f t="shared" si="44"/>
        <v>2.08</v>
      </c>
      <c r="AL420" s="369">
        <f t="shared" si="28"/>
        <v>1.04</v>
      </c>
      <c r="AM420" s="369">
        <f t="shared" si="29"/>
        <v>2.08</v>
      </c>
      <c r="AN420" s="386">
        <f t="shared" si="45"/>
        <v>1.04</v>
      </c>
      <c r="AO420" s="369">
        <f t="shared" si="31"/>
        <v>3.12</v>
      </c>
    </row>
    <row r="421" spans="1:41" ht="20.100000000000001" customHeight="1" x14ac:dyDescent="0.25">
      <c r="A421" s="8"/>
      <c r="B421" s="8"/>
      <c r="C421" s="8"/>
      <c r="D421" s="8"/>
      <c r="E421" s="8"/>
      <c r="F421" s="8"/>
      <c r="G421" s="8"/>
      <c r="H421" s="8"/>
      <c r="I421" s="8"/>
      <c r="J421" s="8"/>
      <c r="K421" s="153" t="s">
        <v>56</v>
      </c>
      <c r="L421" s="153"/>
      <c r="M421" s="153"/>
      <c r="N421" s="153"/>
      <c r="O421" s="148">
        <v>1</v>
      </c>
      <c r="P421" s="148"/>
      <c r="Q421" s="148"/>
      <c r="R421" s="148"/>
      <c r="W421" s="380">
        <f t="shared" si="32"/>
        <v>27</v>
      </c>
      <c r="X421" s="117">
        <f t="shared" si="33"/>
        <v>2.3399999999999997E-2</v>
      </c>
      <c r="Y421" s="117">
        <f t="shared" si="33"/>
        <v>3.9000000000000007E-2</v>
      </c>
      <c r="Z421" s="117">
        <f t="shared" si="33"/>
        <v>1.5600000000000004E-2</v>
      </c>
      <c r="AA421" s="118">
        <f t="shared" si="34"/>
        <v>7.8000000000000022E-3</v>
      </c>
      <c r="AB421" s="118">
        <f t="shared" si="35"/>
        <v>1.5600000000000004E-2</v>
      </c>
      <c r="AC421" s="117">
        <f t="shared" si="36"/>
        <v>7.8000000000000022E-3</v>
      </c>
      <c r="AD421" s="118">
        <f t="shared" si="37"/>
        <v>2.3399999999999997E-2</v>
      </c>
      <c r="AH421" s="379">
        <v>27</v>
      </c>
      <c r="AI421" s="382">
        <f t="shared" si="42"/>
        <v>2.34</v>
      </c>
      <c r="AJ421" s="382">
        <f t="shared" si="43"/>
        <v>3.9000000000000004</v>
      </c>
      <c r="AK421" s="382">
        <f t="shared" si="44"/>
        <v>1.5600000000000005</v>
      </c>
      <c r="AL421" s="369">
        <f t="shared" si="28"/>
        <v>0.78000000000000025</v>
      </c>
      <c r="AM421" s="369">
        <f t="shared" si="29"/>
        <v>1.5600000000000005</v>
      </c>
      <c r="AN421" s="386">
        <f t="shared" si="45"/>
        <v>0.78000000000000025</v>
      </c>
      <c r="AO421" s="369">
        <f t="shared" si="31"/>
        <v>2.34</v>
      </c>
    </row>
    <row r="422" spans="1:41" ht="20.100000000000001" customHeight="1" x14ac:dyDescent="0.25">
      <c r="A422" s="8"/>
      <c r="B422" s="8"/>
      <c r="C422" s="8"/>
      <c r="D422" s="8"/>
      <c r="E422" s="8"/>
      <c r="F422" s="8"/>
      <c r="G422" s="8"/>
      <c r="H422" s="8"/>
      <c r="I422" s="8"/>
      <c r="J422" s="8"/>
      <c r="K422" s="196" t="s">
        <v>57</v>
      </c>
      <c r="L422" s="196"/>
      <c r="M422" s="196"/>
      <c r="N422" s="196"/>
      <c r="O422" s="160">
        <f>O425-O406</f>
        <v>1.0726024347823113</v>
      </c>
      <c r="P422" s="160"/>
      <c r="Q422" s="160"/>
      <c r="R422" s="160"/>
      <c r="W422" s="380">
        <f t="shared" si="32"/>
        <v>28</v>
      </c>
      <c r="X422" s="117">
        <f t="shared" si="33"/>
        <v>1.5599999999999996E-2</v>
      </c>
      <c r="Y422" s="117">
        <f t="shared" si="33"/>
        <v>2.5999999999999995E-2</v>
      </c>
      <c r="Z422" s="117">
        <f t="shared" si="33"/>
        <v>1.04E-2</v>
      </c>
      <c r="AA422" s="118">
        <f t="shared" si="34"/>
        <v>5.1999999999999998E-3</v>
      </c>
      <c r="AB422" s="118">
        <f t="shared" si="35"/>
        <v>1.04E-2</v>
      </c>
      <c r="AC422" s="117">
        <f t="shared" si="36"/>
        <v>5.1999999999999998E-3</v>
      </c>
      <c r="AD422" s="118">
        <f t="shared" si="37"/>
        <v>1.5599999999999996E-2</v>
      </c>
      <c r="AH422" s="379">
        <v>28</v>
      </c>
      <c r="AI422" s="382">
        <f t="shared" si="42"/>
        <v>1.5599999999999996</v>
      </c>
      <c r="AJ422" s="382">
        <f t="shared" si="43"/>
        <v>2.5999999999999996</v>
      </c>
      <c r="AK422" s="382">
        <f t="shared" si="44"/>
        <v>1.04</v>
      </c>
      <c r="AL422" s="369">
        <f t="shared" si="28"/>
        <v>0.52</v>
      </c>
      <c r="AM422" s="369">
        <f t="shared" si="29"/>
        <v>1.04</v>
      </c>
      <c r="AN422" s="386">
        <f t="shared" si="45"/>
        <v>0.52</v>
      </c>
      <c r="AO422" s="369">
        <f t="shared" si="31"/>
        <v>1.5599999999999996</v>
      </c>
    </row>
    <row r="423" spans="1:41" s="356" customFormat="1" ht="20.100000000000001" customHeight="1" x14ac:dyDescent="0.25">
      <c r="A423" s="8"/>
      <c r="B423" s="8"/>
      <c r="C423" s="8"/>
      <c r="D423" s="8"/>
      <c r="E423" s="8"/>
      <c r="F423" s="8"/>
      <c r="G423" s="8"/>
      <c r="H423" s="8"/>
      <c r="I423" s="8"/>
      <c r="J423" s="8"/>
      <c r="K423" s="196" t="s">
        <v>58</v>
      </c>
      <c r="L423" s="196"/>
      <c r="M423" s="196"/>
      <c r="N423" s="196"/>
      <c r="O423" s="197">
        <f>O422/O406</f>
        <v>2.0304098521681384E-6</v>
      </c>
      <c r="P423" s="197"/>
      <c r="Q423" s="197"/>
      <c r="R423" s="197"/>
      <c r="W423" s="380">
        <f t="shared" si="32"/>
        <v>29</v>
      </c>
      <c r="X423" s="117">
        <f t="shared" si="33"/>
        <v>7.7999999999999936E-3</v>
      </c>
      <c r="Y423" s="117">
        <f t="shared" si="33"/>
        <v>1.2999999999999989E-2</v>
      </c>
      <c r="Z423" s="117">
        <f t="shared" si="33"/>
        <v>5.1999999999999954E-3</v>
      </c>
      <c r="AA423" s="118">
        <f t="shared" si="34"/>
        <v>2.5999999999999977E-3</v>
      </c>
      <c r="AB423" s="118">
        <f t="shared" si="35"/>
        <v>5.1999999999999954E-3</v>
      </c>
      <c r="AC423" s="117">
        <f t="shared" si="36"/>
        <v>2.5999999999999977E-3</v>
      </c>
      <c r="AD423" s="118">
        <f t="shared" si="37"/>
        <v>7.7999999999999936E-3</v>
      </c>
      <c r="AE423" s="357"/>
      <c r="AF423" s="357"/>
      <c r="AG423" s="357"/>
      <c r="AH423" s="379">
        <v>29</v>
      </c>
      <c r="AI423" s="382">
        <f t="shared" si="42"/>
        <v>0.77999999999999936</v>
      </c>
      <c r="AJ423" s="382">
        <f t="shared" si="43"/>
        <v>1.2999999999999989</v>
      </c>
      <c r="AK423" s="382">
        <f t="shared" si="44"/>
        <v>0.51999999999999957</v>
      </c>
      <c r="AL423" s="369">
        <f t="shared" si="28"/>
        <v>0.25999999999999979</v>
      </c>
      <c r="AM423" s="369">
        <f t="shared" si="29"/>
        <v>0.51999999999999957</v>
      </c>
      <c r="AN423" s="386">
        <f t="shared" si="45"/>
        <v>0.25999999999999979</v>
      </c>
      <c r="AO423" s="369">
        <f t="shared" si="31"/>
        <v>0.77999999999999936</v>
      </c>
    </row>
    <row r="424" spans="1:41" s="356" customFormat="1" ht="20.100000000000001" customHeight="1" x14ac:dyDescent="0.25">
      <c r="A424" s="8"/>
      <c r="B424" s="8"/>
      <c r="C424" s="8"/>
      <c r="D424" s="8"/>
      <c r="E424" s="8"/>
      <c r="F424" s="8"/>
      <c r="G424" s="8"/>
      <c r="H424" s="8"/>
      <c r="I424" s="8"/>
      <c r="J424" s="8"/>
      <c r="K424" s="8"/>
      <c r="L424" s="8"/>
      <c r="M424" s="8"/>
      <c r="N424" s="8"/>
      <c r="O424" s="8"/>
      <c r="P424" s="66"/>
      <c r="Q424" s="8"/>
      <c r="R424" s="8"/>
      <c r="W424" s="380">
        <f t="shared" si="32"/>
        <v>30</v>
      </c>
      <c r="X424" s="117">
        <f t="shared" si="33"/>
        <v>0</v>
      </c>
      <c r="Y424" s="117">
        <f t="shared" si="33"/>
        <v>0</v>
      </c>
      <c r="Z424" s="117">
        <f t="shared" si="33"/>
        <v>0</v>
      </c>
      <c r="AA424" s="118">
        <f t="shared" si="34"/>
        <v>0</v>
      </c>
      <c r="AB424" s="118">
        <f t="shared" si="35"/>
        <v>0</v>
      </c>
      <c r="AC424" s="117">
        <f t="shared" si="36"/>
        <v>0</v>
      </c>
      <c r="AD424" s="118">
        <f t="shared" si="37"/>
        <v>0</v>
      </c>
      <c r="AE424" s="357"/>
      <c r="AF424" s="357"/>
      <c r="AG424" s="357"/>
      <c r="AH424" s="379">
        <v>30</v>
      </c>
      <c r="AI424" s="382">
        <f t="shared" si="42"/>
        <v>0</v>
      </c>
      <c r="AJ424" s="382">
        <f t="shared" si="43"/>
        <v>0</v>
      </c>
      <c r="AK424" s="382">
        <f t="shared" si="44"/>
        <v>0</v>
      </c>
      <c r="AL424" s="369">
        <f t="shared" si="28"/>
        <v>0</v>
      </c>
      <c r="AM424" s="369">
        <f t="shared" si="29"/>
        <v>0</v>
      </c>
      <c r="AN424" s="386">
        <f t="shared" si="45"/>
        <v>0</v>
      </c>
      <c r="AO424" s="369">
        <f t="shared" si="31"/>
        <v>0</v>
      </c>
    </row>
    <row r="425" spans="1:41" s="356" customFormat="1" ht="20.100000000000001" customHeight="1" x14ac:dyDescent="0.25">
      <c r="A425" s="8"/>
      <c r="B425" s="8"/>
      <c r="C425" s="8"/>
      <c r="D425" s="8"/>
      <c r="E425" s="8"/>
      <c r="F425" s="8"/>
      <c r="G425" s="8"/>
      <c r="H425" s="8"/>
      <c r="I425" s="8"/>
      <c r="J425" s="8"/>
      <c r="K425" s="153" t="s">
        <v>54</v>
      </c>
      <c r="L425" s="153"/>
      <c r="M425" s="153"/>
      <c r="N425" s="153"/>
      <c r="O425" s="193">
        <f>ROUNDUP(O406,-O421)</f>
        <v>528270</v>
      </c>
      <c r="P425" s="193"/>
      <c r="Q425" s="193"/>
      <c r="R425" s="193"/>
      <c r="W425" s="380">
        <f t="shared" si="32"/>
        <v>31</v>
      </c>
      <c r="X425" s="117">
        <f t="shared" si="33"/>
        <v>0</v>
      </c>
      <c r="Y425" s="117">
        <f t="shared" si="33"/>
        <v>0</v>
      </c>
      <c r="Z425" s="117">
        <f t="shared" si="33"/>
        <v>0</v>
      </c>
      <c r="AA425" s="118">
        <f t="shared" si="34"/>
        <v>0</v>
      </c>
      <c r="AB425" s="118">
        <f t="shared" si="35"/>
        <v>0</v>
      </c>
      <c r="AC425" s="117">
        <f t="shared" si="36"/>
        <v>0</v>
      </c>
      <c r="AD425" s="118">
        <f t="shared" si="37"/>
        <v>0</v>
      </c>
      <c r="AE425" s="357"/>
      <c r="AF425" s="357"/>
      <c r="AG425" s="357"/>
      <c r="AH425" s="379">
        <v>31</v>
      </c>
      <c r="AI425" s="357">
        <v>0</v>
      </c>
      <c r="AJ425" s="382">
        <v>0</v>
      </c>
      <c r="AK425" s="357">
        <v>0</v>
      </c>
      <c r="AL425" s="369">
        <f t="shared" si="28"/>
        <v>0</v>
      </c>
      <c r="AM425" s="369">
        <f t="shared" si="29"/>
        <v>0</v>
      </c>
      <c r="AN425" s="369">
        <v>0</v>
      </c>
      <c r="AO425" s="369">
        <f t="shared" si="31"/>
        <v>0</v>
      </c>
    </row>
    <row r="426" spans="1:41" ht="20.100000000000001" customHeight="1" x14ac:dyDescent="0.25">
      <c r="A426" s="8"/>
      <c r="B426" s="8"/>
      <c r="C426" s="8"/>
      <c r="D426" s="8"/>
      <c r="E426" s="8"/>
      <c r="F426" s="8"/>
      <c r="G426" s="8"/>
      <c r="H426" s="8"/>
      <c r="I426" s="8"/>
      <c r="J426" s="8"/>
      <c r="K426" s="8"/>
      <c r="L426" s="8"/>
      <c r="M426" s="8"/>
      <c r="N426" s="8"/>
      <c r="O426" s="8"/>
      <c r="P426" s="8"/>
      <c r="Q426" s="8"/>
      <c r="R426" s="8"/>
      <c r="W426" s="380">
        <f t="shared" si="32"/>
        <v>32</v>
      </c>
      <c r="X426" s="117">
        <f t="shared" si="33"/>
        <v>0</v>
      </c>
      <c r="Y426" s="117">
        <f t="shared" si="33"/>
        <v>0</v>
      </c>
      <c r="Z426" s="117">
        <f t="shared" si="33"/>
        <v>0</v>
      </c>
      <c r="AA426" s="118">
        <f t="shared" si="34"/>
        <v>0</v>
      </c>
      <c r="AB426" s="118">
        <f t="shared" si="35"/>
        <v>0</v>
      </c>
      <c r="AC426" s="117">
        <f t="shared" si="36"/>
        <v>0</v>
      </c>
      <c r="AD426" s="118">
        <f t="shared" si="37"/>
        <v>0</v>
      </c>
      <c r="AH426" s="379">
        <v>32</v>
      </c>
      <c r="AI426" s="357">
        <v>0</v>
      </c>
      <c r="AJ426" s="382">
        <v>0</v>
      </c>
      <c r="AK426" s="357">
        <v>0</v>
      </c>
      <c r="AL426" s="369">
        <f t="shared" si="28"/>
        <v>0</v>
      </c>
      <c r="AM426" s="369">
        <f t="shared" si="29"/>
        <v>0</v>
      </c>
      <c r="AN426" s="369">
        <v>0</v>
      </c>
      <c r="AO426" s="369">
        <f t="shared" si="31"/>
        <v>0</v>
      </c>
    </row>
    <row r="427" spans="1:41" ht="20.100000000000001" customHeight="1" x14ac:dyDescent="0.25">
      <c r="A427" s="8"/>
      <c r="B427" s="8"/>
      <c r="C427" s="8"/>
      <c r="D427" s="8"/>
      <c r="E427" s="8"/>
      <c r="F427" s="8"/>
      <c r="G427" s="8"/>
      <c r="H427" s="8"/>
      <c r="I427" s="8"/>
      <c r="J427" s="8"/>
      <c r="K427" s="8"/>
      <c r="L427" s="8"/>
      <c r="M427" s="8"/>
      <c r="N427" s="8"/>
      <c r="O427" s="8"/>
      <c r="P427" s="8"/>
      <c r="Q427" s="8"/>
      <c r="R427" s="8"/>
      <c r="W427" s="380">
        <f t="shared" si="32"/>
        <v>33</v>
      </c>
      <c r="X427" s="117">
        <f t="shared" ref="X427:Z458" si="46">AI427/100</f>
        <v>0</v>
      </c>
      <c r="Y427" s="117">
        <f t="shared" si="46"/>
        <v>0</v>
      </c>
      <c r="Z427" s="117">
        <f t="shared" si="46"/>
        <v>0</v>
      </c>
      <c r="AA427" s="118">
        <f t="shared" si="34"/>
        <v>0</v>
      </c>
      <c r="AB427" s="118">
        <f t="shared" si="35"/>
        <v>0</v>
      </c>
      <c r="AC427" s="117">
        <f t="shared" si="36"/>
        <v>0</v>
      </c>
      <c r="AD427" s="118">
        <f t="shared" si="37"/>
        <v>0</v>
      </c>
      <c r="AH427" s="379">
        <v>33</v>
      </c>
      <c r="AI427" s="357">
        <v>0</v>
      </c>
      <c r="AJ427" s="382">
        <v>0</v>
      </c>
      <c r="AK427" s="357">
        <v>0</v>
      </c>
      <c r="AL427" s="369">
        <f t="shared" si="28"/>
        <v>0</v>
      </c>
      <c r="AM427" s="369">
        <f t="shared" si="29"/>
        <v>0</v>
      </c>
      <c r="AN427" s="369">
        <v>0</v>
      </c>
      <c r="AO427" s="369">
        <f t="shared" si="31"/>
        <v>0</v>
      </c>
    </row>
    <row r="428" spans="1:41" ht="20.100000000000001" customHeight="1" x14ac:dyDescent="0.25">
      <c r="A428" s="8"/>
      <c r="B428" s="8"/>
      <c r="C428" s="8"/>
      <c r="D428" s="8"/>
      <c r="E428" s="8"/>
      <c r="F428" s="8"/>
      <c r="G428" s="8"/>
      <c r="H428" s="8"/>
      <c r="I428" s="8"/>
      <c r="J428" s="8"/>
      <c r="K428" s="8"/>
      <c r="L428" s="8"/>
      <c r="M428" s="8"/>
      <c r="N428" s="8"/>
      <c r="O428" s="8"/>
      <c r="P428" s="8"/>
      <c r="Q428" s="8"/>
      <c r="R428" s="8"/>
      <c r="W428" s="380">
        <f t="shared" si="32"/>
        <v>34</v>
      </c>
      <c r="X428" s="117">
        <f t="shared" si="46"/>
        <v>0</v>
      </c>
      <c r="Y428" s="117">
        <f t="shared" si="46"/>
        <v>0</v>
      </c>
      <c r="Z428" s="117">
        <f t="shared" si="46"/>
        <v>0</v>
      </c>
      <c r="AA428" s="118">
        <f t="shared" si="34"/>
        <v>0</v>
      </c>
      <c r="AB428" s="118">
        <f t="shared" si="35"/>
        <v>0</v>
      </c>
      <c r="AC428" s="117">
        <f t="shared" si="36"/>
        <v>0</v>
      </c>
      <c r="AD428" s="118">
        <f t="shared" si="37"/>
        <v>0</v>
      </c>
      <c r="AH428" s="379">
        <v>34</v>
      </c>
      <c r="AI428" s="357">
        <v>0</v>
      </c>
      <c r="AJ428" s="382">
        <v>0</v>
      </c>
      <c r="AK428" s="357">
        <v>0</v>
      </c>
      <c r="AL428" s="369">
        <f t="shared" si="28"/>
        <v>0</v>
      </c>
      <c r="AM428" s="369">
        <f t="shared" si="29"/>
        <v>0</v>
      </c>
      <c r="AN428" s="369">
        <v>0</v>
      </c>
      <c r="AO428" s="369">
        <f t="shared" si="31"/>
        <v>0</v>
      </c>
    </row>
    <row r="429" spans="1:41" s="356" customFormat="1" ht="20.100000000000001" customHeight="1" x14ac:dyDescent="0.25">
      <c r="A429" s="171" t="s">
        <v>230</v>
      </c>
      <c r="B429" s="171"/>
      <c r="C429" s="171"/>
      <c r="D429" s="171"/>
      <c r="E429" s="171"/>
      <c r="F429" s="171"/>
      <c r="G429" s="171"/>
      <c r="H429" s="171"/>
      <c r="I429" s="171"/>
      <c r="J429" s="171"/>
      <c r="K429" s="171"/>
      <c r="L429" s="171"/>
      <c r="M429" s="171"/>
      <c r="N429" s="171"/>
      <c r="O429" s="171"/>
      <c r="P429" s="171"/>
      <c r="Q429" s="171"/>
      <c r="R429" s="171"/>
      <c r="W429" s="380">
        <f t="shared" si="32"/>
        <v>35</v>
      </c>
      <c r="X429" s="117">
        <f t="shared" si="46"/>
        <v>0</v>
      </c>
      <c r="Y429" s="117">
        <f t="shared" si="46"/>
        <v>0</v>
      </c>
      <c r="Z429" s="117">
        <f t="shared" si="46"/>
        <v>0</v>
      </c>
      <c r="AA429" s="118">
        <f t="shared" si="34"/>
        <v>0</v>
      </c>
      <c r="AB429" s="118">
        <f t="shared" si="35"/>
        <v>0</v>
      </c>
      <c r="AC429" s="117">
        <f t="shared" si="36"/>
        <v>0</v>
      </c>
      <c r="AD429" s="118">
        <f t="shared" si="37"/>
        <v>0</v>
      </c>
      <c r="AE429" s="357"/>
      <c r="AF429" s="357"/>
      <c r="AG429" s="357"/>
      <c r="AH429" s="379">
        <v>35</v>
      </c>
      <c r="AI429" s="357">
        <v>0</v>
      </c>
      <c r="AJ429" s="382">
        <v>0</v>
      </c>
      <c r="AK429" s="357">
        <v>0</v>
      </c>
      <c r="AL429" s="369">
        <f t="shared" si="28"/>
        <v>0</v>
      </c>
      <c r="AM429" s="369">
        <f t="shared" si="29"/>
        <v>0</v>
      </c>
      <c r="AN429" s="369">
        <v>0</v>
      </c>
      <c r="AO429" s="369">
        <f t="shared" si="31"/>
        <v>0</v>
      </c>
    </row>
    <row r="430" spans="1:41" s="356" customFormat="1" ht="20.100000000000001" customHeight="1" x14ac:dyDescent="0.25">
      <c r="A430" s="171" t="s">
        <v>61</v>
      </c>
      <c r="B430" s="171"/>
      <c r="C430" s="171"/>
      <c r="D430" s="171"/>
      <c r="E430" s="171"/>
      <c r="F430" s="171"/>
      <c r="G430" s="171"/>
      <c r="H430" s="171"/>
      <c r="I430" s="171"/>
      <c r="J430" s="171"/>
      <c r="K430" s="171"/>
      <c r="L430" s="171"/>
      <c r="M430" s="171"/>
      <c r="N430" s="171"/>
      <c r="O430" s="171"/>
      <c r="P430" s="171"/>
      <c r="Q430" s="171"/>
      <c r="R430" s="171"/>
      <c r="W430" s="380">
        <f t="shared" si="32"/>
        <v>36</v>
      </c>
      <c r="X430" s="117">
        <f t="shared" si="46"/>
        <v>0</v>
      </c>
      <c r="Y430" s="117">
        <f t="shared" si="46"/>
        <v>0</v>
      </c>
      <c r="Z430" s="117">
        <f t="shared" si="46"/>
        <v>0</v>
      </c>
      <c r="AA430" s="118">
        <f t="shared" si="34"/>
        <v>0</v>
      </c>
      <c r="AB430" s="118">
        <f t="shared" si="35"/>
        <v>0</v>
      </c>
      <c r="AC430" s="117">
        <f t="shared" si="36"/>
        <v>0</v>
      </c>
      <c r="AD430" s="118">
        <f t="shared" si="37"/>
        <v>0</v>
      </c>
      <c r="AE430" s="357"/>
      <c r="AF430" s="357"/>
      <c r="AG430" s="357"/>
      <c r="AH430" s="379">
        <v>36</v>
      </c>
      <c r="AI430" s="357">
        <v>0</v>
      </c>
      <c r="AJ430" s="382">
        <v>0</v>
      </c>
      <c r="AK430" s="357">
        <v>0</v>
      </c>
      <c r="AL430" s="369">
        <f t="shared" si="28"/>
        <v>0</v>
      </c>
      <c r="AM430" s="369">
        <f t="shared" si="29"/>
        <v>0</v>
      </c>
      <c r="AN430" s="369">
        <v>0</v>
      </c>
      <c r="AO430" s="369">
        <f t="shared" si="31"/>
        <v>0</v>
      </c>
    </row>
    <row r="431" spans="1:41" ht="20.100000000000001" customHeight="1" x14ac:dyDescent="0.25">
      <c r="A431" s="8"/>
      <c r="B431" s="8"/>
      <c r="C431" s="8"/>
      <c r="D431" s="8"/>
      <c r="E431" s="8"/>
      <c r="F431" s="8"/>
      <c r="G431" s="8"/>
      <c r="H431" s="8"/>
      <c r="I431" s="8"/>
      <c r="J431" s="8"/>
      <c r="K431" s="8"/>
      <c r="L431" s="8"/>
      <c r="M431" s="8"/>
      <c r="N431" s="8"/>
      <c r="O431" s="8"/>
      <c r="P431" s="8"/>
      <c r="Q431" s="8"/>
      <c r="R431" s="8"/>
      <c r="W431" s="380">
        <f t="shared" si="32"/>
        <v>37</v>
      </c>
      <c r="X431" s="117">
        <f t="shared" si="46"/>
        <v>0</v>
      </c>
      <c r="Y431" s="117">
        <f t="shared" si="46"/>
        <v>0</v>
      </c>
      <c r="Z431" s="117">
        <f t="shared" si="46"/>
        <v>0</v>
      </c>
      <c r="AA431" s="118">
        <f t="shared" si="34"/>
        <v>0</v>
      </c>
      <c r="AB431" s="118">
        <f t="shared" si="35"/>
        <v>0</v>
      </c>
      <c r="AC431" s="117">
        <f t="shared" si="36"/>
        <v>0</v>
      </c>
      <c r="AD431" s="118">
        <f t="shared" si="37"/>
        <v>0</v>
      </c>
      <c r="AH431" s="379">
        <v>37</v>
      </c>
      <c r="AI431" s="357">
        <v>0</v>
      </c>
      <c r="AJ431" s="382">
        <v>0</v>
      </c>
      <c r="AK431" s="357">
        <v>0</v>
      </c>
      <c r="AL431" s="369">
        <f t="shared" si="28"/>
        <v>0</v>
      </c>
      <c r="AM431" s="369">
        <f t="shared" si="29"/>
        <v>0</v>
      </c>
      <c r="AN431" s="369">
        <v>0</v>
      </c>
      <c r="AO431" s="369">
        <f t="shared" si="31"/>
        <v>0</v>
      </c>
    </row>
    <row r="432" spans="1:41" s="356" customFormat="1" ht="20.100000000000001" customHeight="1" x14ac:dyDescent="0.25">
      <c r="A432" s="358"/>
      <c r="B432" s="358"/>
      <c r="C432" s="358"/>
      <c r="D432" s="358"/>
      <c r="E432" s="358"/>
      <c r="F432" s="358"/>
      <c r="G432" s="358"/>
      <c r="H432" s="358"/>
      <c r="I432" s="358"/>
      <c r="J432" s="358"/>
      <c r="K432" s="358"/>
      <c r="L432" s="358"/>
      <c r="M432" s="358"/>
      <c r="N432" s="358"/>
      <c r="O432" s="358"/>
      <c r="P432" s="358"/>
      <c r="Q432" s="358"/>
      <c r="R432" s="358"/>
      <c r="W432" s="380">
        <f t="shared" si="32"/>
        <v>38</v>
      </c>
      <c r="X432" s="117">
        <f t="shared" si="46"/>
        <v>0</v>
      </c>
      <c r="Y432" s="117">
        <f t="shared" si="46"/>
        <v>0</v>
      </c>
      <c r="Z432" s="117">
        <f t="shared" si="46"/>
        <v>0</v>
      </c>
      <c r="AA432" s="118">
        <f t="shared" si="34"/>
        <v>0</v>
      </c>
      <c r="AB432" s="118">
        <f t="shared" si="35"/>
        <v>0</v>
      </c>
      <c r="AC432" s="117">
        <f t="shared" si="36"/>
        <v>0</v>
      </c>
      <c r="AD432" s="118">
        <f t="shared" si="37"/>
        <v>0</v>
      </c>
      <c r="AE432" s="357"/>
      <c r="AF432" s="357"/>
      <c r="AG432" s="357"/>
      <c r="AH432" s="379">
        <v>38</v>
      </c>
      <c r="AI432" s="357">
        <v>0</v>
      </c>
      <c r="AJ432" s="382">
        <v>0</v>
      </c>
      <c r="AK432" s="357">
        <v>0</v>
      </c>
      <c r="AL432" s="369">
        <f t="shared" si="28"/>
        <v>0</v>
      </c>
      <c r="AM432" s="369">
        <f t="shared" si="29"/>
        <v>0</v>
      </c>
      <c r="AN432" s="369">
        <v>0</v>
      </c>
      <c r="AO432" s="369">
        <f t="shared" si="31"/>
        <v>0</v>
      </c>
    </row>
    <row r="433" spans="1:41" s="356" customFormat="1" ht="20.100000000000001" customHeight="1" x14ac:dyDescent="0.25">
      <c r="A433" s="358"/>
      <c r="B433" s="358"/>
      <c r="C433" s="358"/>
      <c r="D433" s="358"/>
      <c r="E433" s="358"/>
      <c r="F433" s="358"/>
      <c r="G433" s="358"/>
      <c r="H433" s="358"/>
      <c r="I433" s="358"/>
      <c r="J433" s="358"/>
      <c r="K433" s="358"/>
      <c r="L433" s="358"/>
      <c r="M433" s="358"/>
      <c r="N433" s="358"/>
      <c r="O433" s="358"/>
      <c r="P433" s="358"/>
      <c r="Q433" s="358"/>
      <c r="R433" s="358"/>
      <c r="W433" s="380">
        <f t="shared" si="32"/>
        <v>39</v>
      </c>
      <c r="X433" s="117">
        <f t="shared" si="46"/>
        <v>0</v>
      </c>
      <c r="Y433" s="117">
        <f t="shared" si="46"/>
        <v>0</v>
      </c>
      <c r="Z433" s="117">
        <f t="shared" si="46"/>
        <v>0</v>
      </c>
      <c r="AA433" s="118">
        <f t="shared" si="34"/>
        <v>0</v>
      </c>
      <c r="AB433" s="118">
        <f t="shared" si="35"/>
        <v>0</v>
      </c>
      <c r="AC433" s="117">
        <f t="shared" si="36"/>
        <v>0</v>
      </c>
      <c r="AD433" s="118">
        <f t="shared" si="37"/>
        <v>0</v>
      </c>
      <c r="AE433" s="357"/>
      <c r="AF433" s="357"/>
      <c r="AG433" s="357"/>
      <c r="AH433" s="379">
        <v>39</v>
      </c>
      <c r="AI433" s="357">
        <v>0</v>
      </c>
      <c r="AJ433" s="382">
        <v>0</v>
      </c>
      <c r="AK433" s="357">
        <v>0</v>
      </c>
      <c r="AL433" s="369">
        <f t="shared" si="28"/>
        <v>0</v>
      </c>
      <c r="AM433" s="369">
        <f t="shared" si="29"/>
        <v>0</v>
      </c>
      <c r="AN433" s="369">
        <v>0</v>
      </c>
      <c r="AO433" s="369">
        <f t="shared" si="31"/>
        <v>0</v>
      </c>
    </row>
    <row r="434" spans="1:41" s="356" customFormat="1" ht="20.100000000000001" customHeight="1" x14ac:dyDescent="0.25">
      <c r="A434" s="358"/>
      <c r="B434" s="358"/>
      <c r="C434" s="358"/>
      <c r="D434" s="358"/>
      <c r="E434" s="358"/>
      <c r="F434" s="358"/>
      <c r="G434" s="358"/>
      <c r="H434" s="358"/>
      <c r="I434" s="358"/>
      <c r="J434" s="358"/>
      <c r="K434" s="358"/>
      <c r="L434" s="358"/>
      <c r="M434" s="358"/>
      <c r="N434" s="358"/>
      <c r="O434" s="358"/>
      <c r="P434" s="358"/>
      <c r="Q434" s="358"/>
      <c r="R434" s="358"/>
      <c r="W434" s="380">
        <f t="shared" si="32"/>
        <v>40</v>
      </c>
      <c r="X434" s="117">
        <f t="shared" si="46"/>
        <v>0</v>
      </c>
      <c r="Y434" s="117">
        <f t="shared" si="46"/>
        <v>0</v>
      </c>
      <c r="Z434" s="117">
        <f t="shared" si="46"/>
        <v>0</v>
      </c>
      <c r="AA434" s="118">
        <f t="shared" si="34"/>
        <v>0</v>
      </c>
      <c r="AB434" s="118">
        <f t="shared" si="35"/>
        <v>0</v>
      </c>
      <c r="AC434" s="117">
        <f t="shared" si="36"/>
        <v>0</v>
      </c>
      <c r="AD434" s="118">
        <f t="shared" si="37"/>
        <v>0</v>
      </c>
      <c r="AE434" s="357"/>
      <c r="AF434" s="357"/>
      <c r="AG434" s="357"/>
      <c r="AH434" s="379">
        <v>40</v>
      </c>
      <c r="AI434" s="357">
        <v>0</v>
      </c>
      <c r="AJ434" s="382">
        <v>0</v>
      </c>
      <c r="AK434" s="357">
        <v>0</v>
      </c>
      <c r="AL434" s="369">
        <f t="shared" si="28"/>
        <v>0</v>
      </c>
      <c r="AM434" s="369">
        <f t="shared" si="29"/>
        <v>0</v>
      </c>
      <c r="AN434" s="369">
        <v>0</v>
      </c>
      <c r="AO434" s="369">
        <f t="shared" si="31"/>
        <v>0</v>
      </c>
    </row>
    <row r="435" spans="1:41" s="356" customFormat="1" ht="20.100000000000001" customHeight="1" x14ac:dyDescent="0.25">
      <c r="A435" s="358"/>
      <c r="B435" s="358"/>
      <c r="C435" s="358"/>
      <c r="D435" s="358"/>
      <c r="E435" s="358"/>
      <c r="F435" s="358"/>
      <c r="G435" s="358"/>
      <c r="H435" s="358"/>
      <c r="I435" s="358"/>
      <c r="J435" s="358"/>
      <c r="K435" s="358"/>
      <c r="L435" s="358"/>
      <c r="M435" s="358"/>
      <c r="N435" s="358"/>
      <c r="O435" s="358"/>
      <c r="P435" s="358"/>
      <c r="Q435" s="358"/>
      <c r="R435" s="358"/>
      <c r="W435" s="380">
        <f t="shared" si="32"/>
        <v>41</v>
      </c>
      <c r="X435" s="117">
        <f t="shared" si="46"/>
        <v>0</v>
      </c>
      <c r="Y435" s="117">
        <f t="shared" si="46"/>
        <v>0</v>
      </c>
      <c r="Z435" s="117">
        <f t="shared" si="46"/>
        <v>0</v>
      </c>
      <c r="AA435" s="118">
        <f t="shared" si="34"/>
        <v>0</v>
      </c>
      <c r="AB435" s="118">
        <f t="shared" si="35"/>
        <v>0</v>
      </c>
      <c r="AC435" s="117">
        <f t="shared" si="36"/>
        <v>0</v>
      </c>
      <c r="AD435" s="118">
        <f t="shared" si="37"/>
        <v>0</v>
      </c>
      <c r="AE435" s="357"/>
      <c r="AF435" s="357"/>
      <c r="AG435" s="357"/>
      <c r="AH435" s="379">
        <v>41</v>
      </c>
      <c r="AI435" s="357">
        <v>0</v>
      </c>
      <c r="AJ435" s="382">
        <v>0</v>
      </c>
      <c r="AK435" s="357">
        <v>0</v>
      </c>
      <c r="AL435" s="369">
        <f t="shared" si="28"/>
        <v>0</v>
      </c>
      <c r="AM435" s="369">
        <f t="shared" si="29"/>
        <v>0</v>
      </c>
      <c r="AN435" s="369">
        <v>0</v>
      </c>
      <c r="AO435" s="369">
        <f t="shared" si="31"/>
        <v>0</v>
      </c>
    </row>
    <row r="436" spans="1:41" s="356" customFormat="1" ht="20.100000000000001" customHeight="1" x14ac:dyDescent="0.25">
      <c r="A436" s="358"/>
      <c r="B436" s="358"/>
      <c r="C436" s="358"/>
      <c r="D436" s="358"/>
      <c r="E436" s="358"/>
      <c r="F436" s="358"/>
      <c r="G436" s="358"/>
      <c r="H436" s="358"/>
      <c r="I436" s="358"/>
      <c r="J436" s="358"/>
      <c r="K436" s="358"/>
      <c r="L436" s="358"/>
      <c r="M436" s="358"/>
      <c r="N436" s="358"/>
      <c r="O436" s="358"/>
      <c r="P436" s="358"/>
      <c r="Q436" s="358"/>
      <c r="R436" s="358"/>
      <c r="W436" s="380">
        <f t="shared" si="32"/>
        <v>42</v>
      </c>
      <c r="X436" s="117">
        <f t="shared" si="46"/>
        <v>0</v>
      </c>
      <c r="Y436" s="117">
        <f t="shared" si="46"/>
        <v>0</v>
      </c>
      <c r="Z436" s="117">
        <f t="shared" si="46"/>
        <v>0</v>
      </c>
      <c r="AA436" s="118">
        <f t="shared" si="34"/>
        <v>0</v>
      </c>
      <c r="AB436" s="118">
        <f t="shared" si="35"/>
        <v>0</v>
      </c>
      <c r="AC436" s="117">
        <f t="shared" si="36"/>
        <v>0</v>
      </c>
      <c r="AD436" s="118">
        <f t="shared" si="37"/>
        <v>0</v>
      </c>
      <c r="AE436" s="357"/>
      <c r="AF436" s="357"/>
      <c r="AG436" s="357"/>
      <c r="AH436" s="379">
        <v>42</v>
      </c>
      <c r="AI436" s="357">
        <v>0</v>
      </c>
      <c r="AJ436" s="382">
        <v>0</v>
      </c>
      <c r="AK436" s="357">
        <v>0</v>
      </c>
      <c r="AL436" s="369">
        <f t="shared" si="28"/>
        <v>0</v>
      </c>
      <c r="AM436" s="369">
        <f t="shared" si="29"/>
        <v>0</v>
      </c>
      <c r="AN436" s="369">
        <v>0</v>
      </c>
      <c r="AO436" s="369">
        <f t="shared" si="31"/>
        <v>0</v>
      </c>
    </row>
    <row r="437" spans="1:41" s="356" customFormat="1" ht="20.100000000000001" customHeight="1" x14ac:dyDescent="0.25">
      <c r="A437" s="358"/>
      <c r="B437" s="358"/>
      <c r="C437" s="358"/>
      <c r="D437" s="358"/>
      <c r="E437" s="358"/>
      <c r="F437" s="358"/>
      <c r="G437" s="358"/>
      <c r="H437" s="358"/>
      <c r="I437" s="358"/>
      <c r="J437" s="358"/>
      <c r="K437" s="358"/>
      <c r="L437" s="358"/>
      <c r="M437" s="358"/>
      <c r="N437" s="358"/>
      <c r="O437" s="358"/>
      <c r="P437" s="358"/>
      <c r="Q437" s="358"/>
      <c r="R437" s="358"/>
      <c r="W437" s="380">
        <f t="shared" si="32"/>
        <v>43</v>
      </c>
      <c r="X437" s="117">
        <f t="shared" si="46"/>
        <v>0</v>
      </c>
      <c r="Y437" s="117">
        <f t="shared" si="46"/>
        <v>0</v>
      </c>
      <c r="Z437" s="117">
        <f t="shared" si="46"/>
        <v>0</v>
      </c>
      <c r="AA437" s="118">
        <f t="shared" si="34"/>
        <v>0</v>
      </c>
      <c r="AB437" s="118">
        <f t="shared" si="35"/>
        <v>0</v>
      </c>
      <c r="AC437" s="117">
        <f t="shared" si="36"/>
        <v>0</v>
      </c>
      <c r="AD437" s="118">
        <f t="shared" si="37"/>
        <v>0</v>
      </c>
      <c r="AE437" s="357"/>
      <c r="AF437" s="357"/>
      <c r="AG437" s="357"/>
      <c r="AH437" s="379">
        <v>43</v>
      </c>
      <c r="AI437" s="357">
        <v>0</v>
      </c>
      <c r="AJ437" s="382">
        <v>0</v>
      </c>
      <c r="AK437" s="357">
        <v>0</v>
      </c>
      <c r="AL437" s="369">
        <f t="shared" si="28"/>
        <v>0</v>
      </c>
      <c r="AM437" s="369">
        <f t="shared" si="29"/>
        <v>0</v>
      </c>
      <c r="AN437" s="369">
        <v>0</v>
      </c>
      <c r="AO437" s="369">
        <f t="shared" si="31"/>
        <v>0</v>
      </c>
    </row>
    <row r="438" spans="1:41" s="356" customFormat="1" ht="20.100000000000001" customHeight="1" x14ac:dyDescent="0.25">
      <c r="A438" s="358"/>
      <c r="B438" s="358"/>
      <c r="C438" s="358"/>
      <c r="D438" s="358"/>
      <c r="E438" s="358"/>
      <c r="F438" s="358"/>
      <c r="G438" s="358"/>
      <c r="H438" s="358"/>
      <c r="I438" s="358"/>
      <c r="J438" s="358"/>
      <c r="K438" s="358"/>
      <c r="L438" s="358"/>
      <c r="M438" s="358"/>
      <c r="N438" s="358"/>
      <c r="O438" s="358"/>
      <c r="P438" s="358"/>
      <c r="Q438" s="358"/>
      <c r="R438" s="358"/>
      <c r="W438" s="380">
        <f t="shared" si="32"/>
        <v>44</v>
      </c>
      <c r="X438" s="117">
        <f t="shared" si="46"/>
        <v>0</v>
      </c>
      <c r="Y438" s="117">
        <f t="shared" si="46"/>
        <v>0</v>
      </c>
      <c r="Z438" s="117">
        <f t="shared" si="46"/>
        <v>0</v>
      </c>
      <c r="AA438" s="118">
        <f t="shared" si="34"/>
        <v>0</v>
      </c>
      <c r="AB438" s="118">
        <f t="shared" si="35"/>
        <v>0</v>
      </c>
      <c r="AC438" s="117">
        <f t="shared" si="36"/>
        <v>0</v>
      </c>
      <c r="AD438" s="118">
        <f t="shared" si="37"/>
        <v>0</v>
      </c>
      <c r="AE438" s="357"/>
      <c r="AF438" s="357"/>
      <c r="AG438" s="357"/>
      <c r="AH438" s="379">
        <v>44</v>
      </c>
      <c r="AI438" s="357">
        <v>0</v>
      </c>
      <c r="AJ438" s="382">
        <v>0</v>
      </c>
      <c r="AK438" s="357">
        <v>0</v>
      </c>
      <c r="AL438" s="369">
        <f t="shared" si="28"/>
        <v>0</v>
      </c>
      <c r="AM438" s="369">
        <f t="shared" si="29"/>
        <v>0</v>
      </c>
      <c r="AN438" s="369">
        <v>0</v>
      </c>
      <c r="AO438" s="369">
        <f t="shared" si="31"/>
        <v>0</v>
      </c>
    </row>
    <row r="439" spans="1:41" s="356" customFormat="1" ht="20.100000000000001" customHeight="1" x14ac:dyDescent="0.25">
      <c r="A439" s="358"/>
      <c r="B439" s="358"/>
      <c r="C439" s="358"/>
      <c r="D439" s="358"/>
      <c r="E439" s="358"/>
      <c r="F439" s="358"/>
      <c r="G439" s="358"/>
      <c r="H439" s="358"/>
      <c r="I439" s="358"/>
      <c r="J439" s="358"/>
      <c r="K439" s="358"/>
      <c r="L439" s="358"/>
      <c r="M439" s="358"/>
      <c r="N439" s="358"/>
      <c r="O439" s="358"/>
      <c r="P439" s="358"/>
      <c r="Q439" s="358"/>
      <c r="R439" s="358"/>
      <c r="W439" s="380">
        <f t="shared" si="32"/>
        <v>45</v>
      </c>
      <c r="X439" s="117">
        <f t="shared" si="46"/>
        <v>0</v>
      </c>
      <c r="Y439" s="117">
        <f t="shared" si="46"/>
        <v>0</v>
      </c>
      <c r="Z439" s="117">
        <f t="shared" si="46"/>
        <v>0</v>
      </c>
      <c r="AA439" s="118">
        <f t="shared" si="34"/>
        <v>0</v>
      </c>
      <c r="AB439" s="118">
        <f t="shared" si="35"/>
        <v>0</v>
      </c>
      <c r="AC439" s="117">
        <f t="shared" si="36"/>
        <v>0</v>
      </c>
      <c r="AD439" s="118">
        <f t="shared" si="37"/>
        <v>0</v>
      </c>
      <c r="AE439" s="357"/>
      <c r="AF439" s="357"/>
      <c r="AG439" s="357"/>
      <c r="AH439" s="379">
        <v>45</v>
      </c>
      <c r="AI439" s="357">
        <v>0</v>
      </c>
      <c r="AJ439" s="382">
        <v>0</v>
      </c>
      <c r="AK439" s="357">
        <v>0</v>
      </c>
      <c r="AL439" s="369">
        <f t="shared" si="28"/>
        <v>0</v>
      </c>
      <c r="AM439" s="369">
        <f t="shared" si="29"/>
        <v>0</v>
      </c>
      <c r="AN439" s="369">
        <v>0</v>
      </c>
      <c r="AO439" s="369">
        <f t="shared" si="31"/>
        <v>0</v>
      </c>
    </row>
    <row r="440" spans="1:41" s="356" customFormat="1" ht="20.100000000000001" customHeight="1" x14ac:dyDescent="0.25">
      <c r="A440" s="358"/>
      <c r="B440" s="358"/>
      <c r="C440" s="358"/>
      <c r="D440" s="358"/>
      <c r="E440" s="358"/>
      <c r="F440" s="358"/>
      <c r="G440" s="358"/>
      <c r="H440" s="358"/>
      <c r="I440" s="358"/>
      <c r="J440" s="358"/>
      <c r="K440" s="358"/>
      <c r="L440" s="358"/>
      <c r="M440" s="358"/>
      <c r="N440" s="358"/>
      <c r="O440" s="358"/>
      <c r="P440" s="358"/>
      <c r="Q440" s="358"/>
      <c r="R440" s="358"/>
      <c r="W440" s="380">
        <f t="shared" si="32"/>
        <v>46</v>
      </c>
      <c r="X440" s="117">
        <f t="shared" si="46"/>
        <v>0</v>
      </c>
      <c r="Y440" s="117">
        <f t="shared" si="46"/>
        <v>0</v>
      </c>
      <c r="Z440" s="117">
        <f t="shared" si="46"/>
        <v>0</v>
      </c>
      <c r="AA440" s="118">
        <f t="shared" si="34"/>
        <v>0</v>
      </c>
      <c r="AB440" s="118">
        <f t="shared" si="35"/>
        <v>0</v>
      </c>
      <c r="AC440" s="117">
        <f t="shared" si="36"/>
        <v>0</v>
      </c>
      <c r="AD440" s="118">
        <f t="shared" si="37"/>
        <v>0</v>
      </c>
      <c r="AE440" s="357"/>
      <c r="AF440" s="357"/>
      <c r="AG440" s="357"/>
      <c r="AH440" s="379">
        <v>46</v>
      </c>
      <c r="AI440" s="357">
        <v>0</v>
      </c>
      <c r="AJ440" s="382">
        <v>0</v>
      </c>
      <c r="AK440" s="357">
        <v>0</v>
      </c>
      <c r="AL440" s="369">
        <f t="shared" si="28"/>
        <v>0</v>
      </c>
      <c r="AM440" s="369">
        <f t="shared" si="29"/>
        <v>0</v>
      </c>
      <c r="AN440" s="369">
        <v>0</v>
      </c>
      <c r="AO440" s="369">
        <f t="shared" si="31"/>
        <v>0</v>
      </c>
    </row>
    <row r="441" spans="1:41" s="356" customFormat="1" ht="20.100000000000001" customHeight="1" x14ac:dyDescent="0.25">
      <c r="A441" s="358"/>
      <c r="B441" s="358"/>
      <c r="C441" s="358"/>
      <c r="D441" s="358"/>
      <c r="E441" s="358"/>
      <c r="F441" s="358"/>
      <c r="G441" s="358"/>
      <c r="H441" s="358"/>
      <c r="I441" s="358"/>
      <c r="J441" s="358"/>
      <c r="K441" s="358"/>
      <c r="L441" s="358"/>
      <c r="M441" s="358"/>
      <c r="N441" s="358"/>
      <c r="O441" s="358"/>
      <c r="P441" s="358"/>
      <c r="Q441" s="358"/>
      <c r="R441" s="358"/>
      <c r="W441" s="380">
        <f t="shared" si="32"/>
        <v>47</v>
      </c>
      <c r="X441" s="117">
        <f t="shared" si="46"/>
        <v>0</v>
      </c>
      <c r="Y441" s="117">
        <f t="shared" si="46"/>
        <v>0</v>
      </c>
      <c r="Z441" s="117">
        <f t="shared" si="46"/>
        <v>0</v>
      </c>
      <c r="AA441" s="118">
        <f t="shared" si="34"/>
        <v>0</v>
      </c>
      <c r="AB441" s="118">
        <f t="shared" si="35"/>
        <v>0</v>
      </c>
      <c r="AC441" s="117">
        <f t="shared" si="36"/>
        <v>0</v>
      </c>
      <c r="AD441" s="118">
        <f t="shared" si="37"/>
        <v>0</v>
      </c>
      <c r="AE441" s="357"/>
      <c r="AF441" s="357"/>
      <c r="AG441" s="357"/>
      <c r="AH441" s="379">
        <v>47</v>
      </c>
      <c r="AI441" s="357">
        <v>0</v>
      </c>
      <c r="AJ441" s="382">
        <v>0</v>
      </c>
      <c r="AK441" s="357">
        <v>0</v>
      </c>
      <c r="AL441" s="369">
        <f t="shared" si="28"/>
        <v>0</v>
      </c>
      <c r="AM441" s="369">
        <f t="shared" si="29"/>
        <v>0</v>
      </c>
      <c r="AN441" s="369">
        <v>0</v>
      </c>
      <c r="AO441" s="369">
        <f t="shared" si="31"/>
        <v>0</v>
      </c>
    </row>
    <row r="442" spans="1:41" s="356" customFormat="1" ht="20.100000000000001" customHeight="1" x14ac:dyDescent="0.25">
      <c r="A442" s="358"/>
      <c r="B442" s="358"/>
      <c r="C442" s="358"/>
      <c r="D442" s="358"/>
      <c r="E442" s="358"/>
      <c r="F442" s="358"/>
      <c r="G442" s="358"/>
      <c r="H442" s="358"/>
      <c r="I442" s="358"/>
      <c r="J442" s="358"/>
      <c r="K442" s="358"/>
      <c r="L442" s="358"/>
      <c r="M442" s="358"/>
      <c r="N442" s="358"/>
      <c r="O442" s="358"/>
      <c r="P442" s="358"/>
      <c r="Q442" s="358"/>
      <c r="R442" s="358"/>
      <c r="W442" s="380">
        <f t="shared" si="32"/>
        <v>48</v>
      </c>
      <c r="X442" s="117">
        <f t="shared" si="46"/>
        <v>0</v>
      </c>
      <c r="Y442" s="117">
        <f t="shared" si="46"/>
        <v>0</v>
      </c>
      <c r="Z442" s="117">
        <f t="shared" si="46"/>
        <v>0</v>
      </c>
      <c r="AA442" s="118">
        <f t="shared" si="34"/>
        <v>0</v>
      </c>
      <c r="AB442" s="118">
        <f t="shared" si="35"/>
        <v>0</v>
      </c>
      <c r="AC442" s="117">
        <f t="shared" si="36"/>
        <v>0</v>
      </c>
      <c r="AD442" s="118">
        <f t="shared" si="37"/>
        <v>0</v>
      </c>
      <c r="AE442" s="357"/>
      <c r="AF442" s="357"/>
      <c r="AG442" s="357"/>
      <c r="AH442" s="379">
        <v>48</v>
      </c>
      <c r="AI442" s="357">
        <v>0</v>
      </c>
      <c r="AJ442" s="382">
        <v>0</v>
      </c>
      <c r="AK442" s="357">
        <v>0</v>
      </c>
      <c r="AL442" s="369">
        <f t="shared" si="28"/>
        <v>0</v>
      </c>
      <c r="AM442" s="369">
        <f t="shared" si="29"/>
        <v>0</v>
      </c>
      <c r="AN442" s="369">
        <v>0</v>
      </c>
      <c r="AO442" s="369">
        <f t="shared" si="31"/>
        <v>0</v>
      </c>
    </row>
    <row r="443" spans="1:41" s="356" customFormat="1" ht="20.100000000000001" customHeight="1" x14ac:dyDescent="0.25">
      <c r="A443" s="358"/>
      <c r="B443" s="358"/>
      <c r="C443" s="358"/>
      <c r="D443" s="358"/>
      <c r="E443" s="358"/>
      <c r="F443" s="358"/>
      <c r="G443" s="358"/>
      <c r="H443" s="358"/>
      <c r="I443" s="358"/>
      <c r="J443" s="358"/>
      <c r="K443" s="358"/>
      <c r="L443" s="358"/>
      <c r="M443" s="358"/>
      <c r="N443" s="358"/>
      <c r="O443" s="358"/>
      <c r="P443" s="358"/>
      <c r="Q443" s="358"/>
      <c r="R443" s="358"/>
      <c r="W443" s="380">
        <f t="shared" si="32"/>
        <v>49</v>
      </c>
      <c r="X443" s="117">
        <f t="shared" si="46"/>
        <v>0</v>
      </c>
      <c r="Y443" s="117">
        <f t="shared" si="46"/>
        <v>0</v>
      </c>
      <c r="Z443" s="117">
        <f t="shared" si="46"/>
        <v>0</v>
      </c>
      <c r="AA443" s="118">
        <f t="shared" si="34"/>
        <v>0</v>
      </c>
      <c r="AB443" s="118">
        <f t="shared" si="35"/>
        <v>0</v>
      </c>
      <c r="AC443" s="117">
        <f t="shared" si="36"/>
        <v>0</v>
      </c>
      <c r="AD443" s="118">
        <f t="shared" si="37"/>
        <v>0</v>
      </c>
      <c r="AE443" s="357"/>
      <c r="AF443" s="357"/>
      <c r="AG443" s="357"/>
      <c r="AH443" s="379">
        <v>49</v>
      </c>
      <c r="AI443" s="357">
        <v>0</v>
      </c>
      <c r="AJ443" s="382">
        <v>0</v>
      </c>
      <c r="AK443" s="357">
        <v>0</v>
      </c>
      <c r="AL443" s="369">
        <f t="shared" si="28"/>
        <v>0</v>
      </c>
      <c r="AM443" s="369">
        <f t="shared" si="29"/>
        <v>0</v>
      </c>
      <c r="AN443" s="369">
        <v>0</v>
      </c>
      <c r="AO443" s="369">
        <f t="shared" si="31"/>
        <v>0</v>
      </c>
    </row>
    <row r="444" spans="1:41" s="356" customFormat="1" ht="20.100000000000001" customHeight="1" x14ac:dyDescent="0.25">
      <c r="A444" s="358"/>
      <c r="B444" s="358"/>
      <c r="C444" s="358"/>
      <c r="D444" s="358"/>
      <c r="E444" s="358"/>
      <c r="F444" s="358"/>
      <c r="G444" s="358"/>
      <c r="H444" s="358"/>
      <c r="I444" s="358"/>
      <c r="J444" s="358"/>
      <c r="K444" s="358"/>
      <c r="L444" s="358"/>
      <c r="M444" s="358"/>
      <c r="N444" s="358"/>
      <c r="O444" s="358"/>
      <c r="P444" s="358"/>
      <c r="Q444" s="358"/>
      <c r="R444" s="358"/>
      <c r="W444" s="380">
        <f t="shared" si="32"/>
        <v>50</v>
      </c>
      <c r="X444" s="117">
        <f t="shared" si="46"/>
        <v>0</v>
      </c>
      <c r="Y444" s="117">
        <f t="shared" si="46"/>
        <v>0</v>
      </c>
      <c r="Z444" s="117">
        <f t="shared" si="46"/>
        <v>0</v>
      </c>
      <c r="AA444" s="118">
        <f t="shared" si="34"/>
        <v>0</v>
      </c>
      <c r="AB444" s="118">
        <f t="shared" si="35"/>
        <v>0</v>
      </c>
      <c r="AC444" s="117">
        <f t="shared" si="36"/>
        <v>0</v>
      </c>
      <c r="AD444" s="118">
        <f t="shared" si="37"/>
        <v>0</v>
      </c>
      <c r="AE444" s="357"/>
      <c r="AF444" s="357"/>
      <c r="AG444" s="357"/>
      <c r="AH444" s="379">
        <v>50</v>
      </c>
      <c r="AI444" s="357">
        <v>0</v>
      </c>
      <c r="AJ444" s="382">
        <v>0</v>
      </c>
      <c r="AK444" s="357">
        <v>0</v>
      </c>
      <c r="AL444" s="369">
        <f t="shared" si="28"/>
        <v>0</v>
      </c>
      <c r="AM444" s="369">
        <f t="shared" si="29"/>
        <v>0</v>
      </c>
      <c r="AN444" s="369">
        <v>0</v>
      </c>
      <c r="AO444" s="369">
        <f t="shared" si="31"/>
        <v>0</v>
      </c>
    </row>
    <row r="445" spans="1:41" s="356" customFormat="1" ht="20.100000000000001" customHeight="1" x14ac:dyDescent="0.25">
      <c r="A445" s="358"/>
      <c r="B445" s="358"/>
      <c r="C445" s="358"/>
      <c r="D445" s="358"/>
      <c r="E445" s="358"/>
      <c r="F445" s="358"/>
      <c r="G445" s="358"/>
      <c r="H445" s="358"/>
      <c r="I445" s="358"/>
      <c r="J445" s="358"/>
      <c r="K445" s="358"/>
      <c r="L445" s="358"/>
      <c r="M445" s="358"/>
      <c r="N445" s="358"/>
      <c r="O445" s="358"/>
      <c r="P445" s="358"/>
      <c r="Q445" s="358"/>
      <c r="R445" s="358"/>
      <c r="W445" s="380">
        <f t="shared" si="32"/>
        <v>51</v>
      </c>
      <c r="X445" s="117">
        <f t="shared" si="46"/>
        <v>0</v>
      </c>
      <c r="Y445" s="117">
        <f t="shared" si="46"/>
        <v>0</v>
      </c>
      <c r="Z445" s="117">
        <f t="shared" si="46"/>
        <v>0</v>
      </c>
      <c r="AA445" s="118">
        <f t="shared" si="34"/>
        <v>0</v>
      </c>
      <c r="AB445" s="118">
        <f t="shared" si="35"/>
        <v>0</v>
      </c>
      <c r="AC445" s="117">
        <f t="shared" si="36"/>
        <v>0</v>
      </c>
      <c r="AD445" s="118">
        <f t="shared" si="37"/>
        <v>0</v>
      </c>
      <c r="AE445" s="357"/>
      <c r="AF445" s="357"/>
      <c r="AG445" s="357"/>
      <c r="AH445" s="379">
        <v>51</v>
      </c>
      <c r="AI445" s="357">
        <v>0</v>
      </c>
      <c r="AJ445" s="382">
        <v>0</v>
      </c>
      <c r="AK445" s="357">
        <v>0</v>
      </c>
      <c r="AL445" s="369">
        <f t="shared" si="28"/>
        <v>0</v>
      </c>
      <c r="AM445" s="369">
        <f t="shared" si="29"/>
        <v>0</v>
      </c>
      <c r="AN445" s="369">
        <v>0</v>
      </c>
      <c r="AO445" s="369">
        <f t="shared" si="31"/>
        <v>0</v>
      </c>
    </row>
    <row r="446" spans="1:41" s="356" customFormat="1" ht="20.100000000000001" customHeight="1" x14ac:dyDescent="0.25">
      <c r="A446" s="358"/>
      <c r="B446" s="358"/>
      <c r="C446" s="358"/>
      <c r="D446" s="358"/>
      <c r="E446" s="358"/>
      <c r="F446" s="358"/>
      <c r="G446" s="358"/>
      <c r="H446" s="358"/>
      <c r="I446" s="358"/>
      <c r="J446" s="358"/>
      <c r="K446" s="358"/>
      <c r="L446" s="358"/>
      <c r="M446" s="358"/>
      <c r="N446" s="358"/>
      <c r="O446" s="358"/>
      <c r="P446" s="358"/>
      <c r="Q446" s="358"/>
      <c r="R446" s="358"/>
      <c r="W446" s="380">
        <f t="shared" si="32"/>
        <v>52</v>
      </c>
      <c r="X446" s="117">
        <f t="shared" si="46"/>
        <v>0</v>
      </c>
      <c r="Y446" s="117">
        <f t="shared" si="46"/>
        <v>0</v>
      </c>
      <c r="Z446" s="117">
        <f t="shared" si="46"/>
        <v>0</v>
      </c>
      <c r="AA446" s="118">
        <f t="shared" si="34"/>
        <v>0</v>
      </c>
      <c r="AB446" s="118">
        <f t="shared" si="35"/>
        <v>0</v>
      </c>
      <c r="AC446" s="117">
        <f t="shared" si="36"/>
        <v>0</v>
      </c>
      <c r="AD446" s="118">
        <f t="shared" si="37"/>
        <v>0</v>
      </c>
      <c r="AE446" s="357"/>
      <c r="AF446" s="357"/>
      <c r="AG446" s="357"/>
      <c r="AH446" s="379">
        <v>52</v>
      </c>
      <c r="AI446" s="357">
        <v>0</v>
      </c>
      <c r="AJ446" s="382">
        <v>0</v>
      </c>
      <c r="AK446" s="357">
        <v>0</v>
      </c>
      <c r="AL446" s="369">
        <f t="shared" si="28"/>
        <v>0</v>
      </c>
      <c r="AM446" s="369">
        <f t="shared" si="29"/>
        <v>0</v>
      </c>
      <c r="AN446" s="369">
        <v>0</v>
      </c>
      <c r="AO446" s="369">
        <f t="shared" si="31"/>
        <v>0</v>
      </c>
    </row>
    <row r="447" spans="1:41" s="356" customFormat="1" ht="20.100000000000001" customHeight="1" x14ac:dyDescent="0.25">
      <c r="A447" s="358"/>
      <c r="B447" s="358"/>
      <c r="C447" s="358"/>
      <c r="D447" s="358"/>
      <c r="E447" s="358"/>
      <c r="F447" s="358"/>
      <c r="G447" s="358"/>
      <c r="H447" s="358"/>
      <c r="I447" s="358"/>
      <c r="J447" s="358"/>
      <c r="K447" s="358"/>
      <c r="L447" s="358"/>
      <c r="M447" s="358"/>
      <c r="N447" s="358"/>
      <c r="O447" s="358"/>
      <c r="P447" s="358"/>
      <c r="Q447" s="358"/>
      <c r="R447" s="358"/>
      <c r="W447" s="380">
        <f t="shared" si="32"/>
        <v>53</v>
      </c>
      <c r="X447" s="117">
        <f t="shared" si="46"/>
        <v>0</v>
      </c>
      <c r="Y447" s="117">
        <f t="shared" si="46"/>
        <v>0</v>
      </c>
      <c r="Z447" s="117">
        <f t="shared" si="46"/>
        <v>0</v>
      </c>
      <c r="AA447" s="118">
        <f t="shared" si="34"/>
        <v>0</v>
      </c>
      <c r="AB447" s="118">
        <f t="shared" si="35"/>
        <v>0</v>
      </c>
      <c r="AC447" s="117">
        <f t="shared" si="36"/>
        <v>0</v>
      </c>
      <c r="AD447" s="118">
        <f t="shared" si="37"/>
        <v>0</v>
      </c>
      <c r="AE447" s="357"/>
      <c r="AF447" s="357"/>
      <c r="AG447" s="357"/>
      <c r="AH447" s="379">
        <v>53</v>
      </c>
      <c r="AI447" s="357">
        <v>0</v>
      </c>
      <c r="AJ447" s="382">
        <v>0</v>
      </c>
      <c r="AK447" s="357">
        <v>0</v>
      </c>
      <c r="AL447" s="369">
        <f t="shared" si="28"/>
        <v>0</v>
      </c>
      <c r="AM447" s="369">
        <f t="shared" si="29"/>
        <v>0</v>
      </c>
      <c r="AN447" s="369">
        <v>0</v>
      </c>
      <c r="AO447" s="369">
        <f t="shared" si="31"/>
        <v>0</v>
      </c>
    </row>
    <row r="448" spans="1:41" s="356" customFormat="1" ht="20.100000000000001" customHeight="1" x14ac:dyDescent="0.25">
      <c r="A448" s="358"/>
      <c r="B448" s="358"/>
      <c r="C448" s="358"/>
      <c r="D448" s="358"/>
      <c r="E448" s="358"/>
      <c r="F448" s="358"/>
      <c r="G448" s="358"/>
      <c r="H448" s="358"/>
      <c r="I448" s="358"/>
      <c r="J448" s="358"/>
      <c r="K448" s="358"/>
      <c r="L448" s="358"/>
      <c r="M448" s="358"/>
      <c r="N448" s="358"/>
      <c r="O448" s="358"/>
      <c r="P448" s="358"/>
      <c r="Q448" s="358"/>
      <c r="R448" s="358"/>
      <c r="W448" s="380">
        <f t="shared" si="32"/>
        <v>54</v>
      </c>
      <c r="X448" s="117">
        <f t="shared" si="46"/>
        <v>0</v>
      </c>
      <c r="Y448" s="117">
        <f t="shared" si="46"/>
        <v>0</v>
      </c>
      <c r="Z448" s="117">
        <f t="shared" si="46"/>
        <v>0</v>
      </c>
      <c r="AA448" s="118">
        <f t="shared" si="34"/>
        <v>0</v>
      </c>
      <c r="AB448" s="118">
        <f t="shared" si="35"/>
        <v>0</v>
      </c>
      <c r="AC448" s="117">
        <f t="shared" si="36"/>
        <v>0</v>
      </c>
      <c r="AD448" s="118">
        <f t="shared" si="37"/>
        <v>0</v>
      </c>
      <c r="AE448" s="357"/>
      <c r="AF448" s="357"/>
      <c r="AG448" s="357"/>
      <c r="AH448" s="379">
        <v>54</v>
      </c>
      <c r="AI448" s="357">
        <v>0</v>
      </c>
      <c r="AJ448" s="382">
        <v>0</v>
      </c>
      <c r="AK448" s="357">
        <v>0</v>
      </c>
      <c r="AL448" s="369">
        <f t="shared" si="28"/>
        <v>0</v>
      </c>
      <c r="AM448" s="369">
        <f t="shared" si="29"/>
        <v>0</v>
      </c>
      <c r="AN448" s="369">
        <v>0</v>
      </c>
      <c r="AO448" s="369">
        <f t="shared" si="31"/>
        <v>0</v>
      </c>
    </row>
    <row r="449" spans="1:41" s="356" customFormat="1" ht="20.100000000000001" customHeight="1" x14ac:dyDescent="0.25">
      <c r="A449" s="358"/>
      <c r="B449" s="358"/>
      <c r="C449" s="358"/>
      <c r="D449" s="358"/>
      <c r="E449" s="358"/>
      <c r="F449" s="358"/>
      <c r="G449" s="358"/>
      <c r="H449" s="358"/>
      <c r="I449" s="358"/>
      <c r="J449" s="358"/>
      <c r="K449" s="358"/>
      <c r="L449" s="358"/>
      <c r="M449" s="358"/>
      <c r="N449" s="358"/>
      <c r="O449" s="358"/>
      <c r="P449" s="358"/>
      <c r="Q449" s="358"/>
      <c r="R449" s="358"/>
      <c r="W449" s="380">
        <f t="shared" si="32"/>
        <v>55</v>
      </c>
      <c r="X449" s="117">
        <f t="shared" si="46"/>
        <v>0</v>
      </c>
      <c r="Y449" s="117">
        <f t="shared" si="46"/>
        <v>0</v>
      </c>
      <c r="Z449" s="117">
        <f t="shared" si="46"/>
        <v>0</v>
      </c>
      <c r="AA449" s="118">
        <f t="shared" si="34"/>
        <v>0</v>
      </c>
      <c r="AB449" s="118">
        <f t="shared" si="35"/>
        <v>0</v>
      </c>
      <c r="AC449" s="117">
        <f t="shared" si="36"/>
        <v>0</v>
      </c>
      <c r="AD449" s="118">
        <f t="shared" si="37"/>
        <v>0</v>
      </c>
      <c r="AE449" s="357"/>
      <c r="AF449" s="357"/>
      <c r="AG449" s="357"/>
      <c r="AH449" s="379">
        <v>55</v>
      </c>
      <c r="AI449" s="357">
        <v>0</v>
      </c>
      <c r="AJ449" s="382">
        <v>0</v>
      </c>
      <c r="AK449" s="357">
        <v>0</v>
      </c>
      <c r="AL449" s="369">
        <f t="shared" si="28"/>
        <v>0</v>
      </c>
      <c r="AM449" s="369">
        <f t="shared" si="29"/>
        <v>0</v>
      </c>
      <c r="AN449" s="369">
        <v>0</v>
      </c>
      <c r="AO449" s="369">
        <f t="shared" si="31"/>
        <v>0</v>
      </c>
    </row>
    <row r="450" spans="1:41" s="356" customFormat="1" ht="20.100000000000001" customHeight="1" x14ac:dyDescent="0.25">
      <c r="A450" s="358"/>
      <c r="B450" s="358"/>
      <c r="C450" s="358"/>
      <c r="D450" s="358"/>
      <c r="E450" s="358"/>
      <c r="F450" s="358"/>
      <c r="G450" s="358"/>
      <c r="H450" s="358"/>
      <c r="I450" s="358"/>
      <c r="J450" s="358"/>
      <c r="K450" s="358"/>
      <c r="L450" s="358"/>
      <c r="M450" s="358"/>
      <c r="N450" s="358"/>
      <c r="O450" s="358"/>
      <c r="P450" s="358"/>
      <c r="Q450" s="358"/>
      <c r="R450" s="358"/>
      <c r="W450" s="380">
        <f t="shared" si="32"/>
        <v>56</v>
      </c>
      <c r="X450" s="117">
        <f t="shared" si="46"/>
        <v>0</v>
      </c>
      <c r="Y450" s="117">
        <f t="shared" si="46"/>
        <v>0</v>
      </c>
      <c r="Z450" s="117">
        <f t="shared" si="46"/>
        <v>0</v>
      </c>
      <c r="AA450" s="118">
        <f t="shared" si="34"/>
        <v>0</v>
      </c>
      <c r="AB450" s="118">
        <f t="shared" si="35"/>
        <v>0</v>
      </c>
      <c r="AC450" s="117">
        <f t="shared" si="36"/>
        <v>0</v>
      </c>
      <c r="AD450" s="118">
        <f t="shared" si="37"/>
        <v>0</v>
      </c>
      <c r="AE450" s="357"/>
      <c r="AF450" s="357"/>
      <c r="AG450" s="357"/>
      <c r="AH450" s="379">
        <v>56</v>
      </c>
      <c r="AI450" s="357">
        <v>0</v>
      </c>
      <c r="AJ450" s="382">
        <v>0</v>
      </c>
      <c r="AK450" s="357">
        <v>0</v>
      </c>
      <c r="AL450" s="369">
        <f t="shared" si="28"/>
        <v>0</v>
      </c>
      <c r="AM450" s="369">
        <f t="shared" si="29"/>
        <v>0</v>
      </c>
      <c r="AN450" s="369">
        <v>0</v>
      </c>
      <c r="AO450" s="369">
        <f t="shared" si="31"/>
        <v>0</v>
      </c>
    </row>
    <row r="451" spans="1:41" ht="20.100000000000001" customHeight="1" x14ac:dyDescent="0.25">
      <c r="W451" s="380">
        <f t="shared" si="32"/>
        <v>57</v>
      </c>
      <c r="X451" s="117">
        <f t="shared" si="46"/>
        <v>0</v>
      </c>
      <c r="Y451" s="117">
        <f t="shared" si="46"/>
        <v>0</v>
      </c>
      <c r="Z451" s="117">
        <f t="shared" si="46"/>
        <v>0</v>
      </c>
      <c r="AA451" s="118">
        <f t="shared" si="34"/>
        <v>0</v>
      </c>
      <c r="AB451" s="118">
        <f t="shared" si="35"/>
        <v>0</v>
      </c>
      <c r="AC451" s="117">
        <f t="shared" si="36"/>
        <v>0</v>
      </c>
      <c r="AD451" s="118">
        <f t="shared" si="37"/>
        <v>0</v>
      </c>
      <c r="AH451" s="379">
        <v>57</v>
      </c>
      <c r="AI451" s="357">
        <v>0</v>
      </c>
      <c r="AJ451" s="382">
        <v>0</v>
      </c>
      <c r="AK451" s="357">
        <v>0</v>
      </c>
      <c r="AL451" s="369">
        <f t="shared" si="28"/>
        <v>0</v>
      </c>
      <c r="AM451" s="369">
        <f t="shared" si="29"/>
        <v>0</v>
      </c>
      <c r="AN451" s="369">
        <v>0</v>
      </c>
      <c r="AO451" s="369">
        <f t="shared" si="31"/>
        <v>0</v>
      </c>
    </row>
    <row r="452" spans="1:41" ht="20.100000000000001" customHeight="1" x14ac:dyDescent="0.25">
      <c r="W452" s="380">
        <f t="shared" si="32"/>
        <v>58</v>
      </c>
      <c r="X452" s="117">
        <f t="shared" si="46"/>
        <v>0</v>
      </c>
      <c r="Y452" s="117">
        <f t="shared" si="46"/>
        <v>0</v>
      </c>
      <c r="Z452" s="117">
        <f t="shared" si="46"/>
        <v>0</v>
      </c>
      <c r="AA452" s="118">
        <f t="shared" si="34"/>
        <v>0</v>
      </c>
      <c r="AB452" s="118">
        <f t="shared" si="35"/>
        <v>0</v>
      </c>
      <c r="AC452" s="117">
        <f t="shared" si="36"/>
        <v>0</v>
      </c>
      <c r="AD452" s="118">
        <f t="shared" si="37"/>
        <v>0</v>
      </c>
      <c r="AH452" s="379">
        <v>58</v>
      </c>
      <c r="AI452" s="357">
        <v>0</v>
      </c>
      <c r="AJ452" s="382">
        <v>0</v>
      </c>
      <c r="AK452" s="357">
        <v>0</v>
      </c>
      <c r="AL452" s="369">
        <f t="shared" si="28"/>
        <v>0</v>
      </c>
      <c r="AM452" s="369">
        <f t="shared" si="29"/>
        <v>0</v>
      </c>
      <c r="AN452" s="369">
        <v>0</v>
      </c>
      <c r="AO452" s="369">
        <f t="shared" si="31"/>
        <v>0</v>
      </c>
    </row>
    <row r="453" spans="1:41" ht="20.100000000000001" customHeight="1" x14ac:dyDescent="0.25">
      <c r="W453" s="380">
        <f t="shared" si="32"/>
        <v>59</v>
      </c>
      <c r="X453" s="117">
        <f t="shared" si="46"/>
        <v>0</v>
      </c>
      <c r="Y453" s="117">
        <f t="shared" si="46"/>
        <v>0</v>
      </c>
      <c r="Z453" s="117">
        <f t="shared" si="46"/>
        <v>0</v>
      </c>
      <c r="AA453" s="118">
        <f t="shared" si="34"/>
        <v>0</v>
      </c>
      <c r="AB453" s="118">
        <f t="shared" si="35"/>
        <v>0</v>
      </c>
      <c r="AC453" s="117">
        <f t="shared" si="36"/>
        <v>0</v>
      </c>
      <c r="AD453" s="118">
        <f t="shared" si="37"/>
        <v>0</v>
      </c>
      <c r="AH453" s="379">
        <v>59</v>
      </c>
      <c r="AI453" s="357">
        <v>0</v>
      </c>
      <c r="AJ453" s="382">
        <v>0</v>
      </c>
      <c r="AK453" s="357">
        <v>0</v>
      </c>
      <c r="AL453" s="369">
        <f t="shared" si="28"/>
        <v>0</v>
      </c>
      <c r="AM453" s="369">
        <f t="shared" si="29"/>
        <v>0</v>
      </c>
      <c r="AN453" s="369">
        <v>0</v>
      </c>
      <c r="AO453" s="369">
        <f t="shared" si="31"/>
        <v>0</v>
      </c>
    </row>
    <row r="454" spans="1:41" ht="20.100000000000001" customHeight="1" x14ac:dyDescent="0.25">
      <c r="W454" s="380">
        <f t="shared" si="32"/>
        <v>60</v>
      </c>
      <c r="X454" s="117">
        <f t="shared" si="46"/>
        <v>0</v>
      </c>
      <c r="Y454" s="117">
        <f t="shared" si="46"/>
        <v>0</v>
      </c>
      <c r="Z454" s="117">
        <f t="shared" si="46"/>
        <v>0</v>
      </c>
      <c r="AA454" s="118">
        <f t="shared" si="34"/>
        <v>0</v>
      </c>
      <c r="AB454" s="118">
        <f t="shared" si="35"/>
        <v>0</v>
      </c>
      <c r="AC454" s="117">
        <f t="shared" si="36"/>
        <v>0</v>
      </c>
      <c r="AD454" s="118">
        <f t="shared" si="37"/>
        <v>0</v>
      </c>
      <c r="AH454" s="379">
        <v>60</v>
      </c>
      <c r="AI454" s="357">
        <v>0</v>
      </c>
      <c r="AJ454" s="382">
        <v>0</v>
      </c>
      <c r="AK454" s="357">
        <v>0</v>
      </c>
      <c r="AL454" s="369">
        <f t="shared" si="28"/>
        <v>0</v>
      </c>
      <c r="AM454" s="369">
        <f t="shared" si="29"/>
        <v>0</v>
      </c>
      <c r="AN454" s="369">
        <v>0</v>
      </c>
      <c r="AO454" s="369">
        <f t="shared" si="31"/>
        <v>0</v>
      </c>
    </row>
    <row r="455" spans="1:41" ht="20.100000000000001" customHeight="1" x14ac:dyDescent="0.25">
      <c r="W455" s="380">
        <f t="shared" si="32"/>
        <v>61</v>
      </c>
      <c r="X455" s="117">
        <f t="shared" si="46"/>
        <v>0</v>
      </c>
      <c r="Y455" s="117">
        <f t="shared" si="46"/>
        <v>0</v>
      </c>
      <c r="Z455" s="117">
        <f t="shared" si="46"/>
        <v>0</v>
      </c>
      <c r="AA455" s="118">
        <f t="shared" si="34"/>
        <v>0</v>
      </c>
      <c r="AB455" s="118">
        <f t="shared" si="35"/>
        <v>0</v>
      </c>
      <c r="AC455" s="117">
        <f t="shared" si="36"/>
        <v>0</v>
      </c>
      <c r="AD455" s="118">
        <f t="shared" si="37"/>
        <v>0</v>
      </c>
      <c r="AH455" s="379">
        <v>61</v>
      </c>
      <c r="AI455" s="357">
        <v>0</v>
      </c>
      <c r="AJ455" s="382">
        <v>0</v>
      </c>
      <c r="AK455" s="357">
        <v>0</v>
      </c>
      <c r="AL455" s="369">
        <f t="shared" si="28"/>
        <v>0</v>
      </c>
      <c r="AM455" s="369">
        <f t="shared" si="29"/>
        <v>0</v>
      </c>
      <c r="AN455" s="369">
        <v>0</v>
      </c>
      <c r="AO455" s="369">
        <f t="shared" si="31"/>
        <v>0</v>
      </c>
    </row>
    <row r="456" spans="1:41" ht="20.100000000000001" customHeight="1" x14ac:dyDescent="0.25">
      <c r="W456" s="380">
        <f t="shared" si="32"/>
        <v>62</v>
      </c>
      <c r="X456" s="117">
        <f t="shared" si="46"/>
        <v>0</v>
      </c>
      <c r="Y456" s="117">
        <f t="shared" si="46"/>
        <v>0</v>
      </c>
      <c r="Z456" s="117">
        <f t="shared" si="46"/>
        <v>0</v>
      </c>
      <c r="AA456" s="118">
        <f t="shared" si="34"/>
        <v>0</v>
      </c>
      <c r="AB456" s="118">
        <f t="shared" si="35"/>
        <v>0</v>
      </c>
      <c r="AC456" s="117">
        <f t="shared" si="36"/>
        <v>0</v>
      </c>
      <c r="AD456" s="118">
        <f t="shared" si="37"/>
        <v>0</v>
      </c>
      <c r="AH456" s="379">
        <v>62</v>
      </c>
      <c r="AI456" s="357">
        <v>0</v>
      </c>
      <c r="AJ456" s="382">
        <v>0</v>
      </c>
      <c r="AK456" s="357">
        <v>0</v>
      </c>
      <c r="AL456" s="369">
        <f t="shared" si="28"/>
        <v>0</v>
      </c>
      <c r="AM456" s="369">
        <f t="shared" si="29"/>
        <v>0</v>
      </c>
      <c r="AN456" s="369">
        <v>0</v>
      </c>
      <c r="AO456" s="369">
        <f t="shared" si="31"/>
        <v>0</v>
      </c>
    </row>
    <row r="457" spans="1:41" ht="20.100000000000001" customHeight="1" x14ac:dyDescent="0.25">
      <c r="W457" s="380">
        <f t="shared" si="32"/>
        <v>63</v>
      </c>
      <c r="X457" s="117">
        <f t="shared" si="46"/>
        <v>0</v>
      </c>
      <c r="Y457" s="117">
        <f t="shared" si="46"/>
        <v>0</v>
      </c>
      <c r="Z457" s="117">
        <f t="shared" si="46"/>
        <v>0</v>
      </c>
      <c r="AA457" s="118">
        <f t="shared" si="34"/>
        <v>0</v>
      </c>
      <c r="AB457" s="118">
        <f t="shared" si="35"/>
        <v>0</v>
      </c>
      <c r="AC457" s="117">
        <f t="shared" si="36"/>
        <v>0</v>
      </c>
      <c r="AD457" s="118">
        <f t="shared" si="37"/>
        <v>0</v>
      </c>
      <c r="AH457" s="379">
        <v>63</v>
      </c>
      <c r="AI457" s="357">
        <v>0</v>
      </c>
      <c r="AJ457" s="382">
        <v>0</v>
      </c>
      <c r="AK457" s="357">
        <v>0</v>
      </c>
      <c r="AL457" s="369">
        <f t="shared" si="28"/>
        <v>0</v>
      </c>
      <c r="AM457" s="369">
        <f t="shared" si="29"/>
        <v>0</v>
      </c>
      <c r="AN457" s="369">
        <v>0</v>
      </c>
      <c r="AO457" s="369">
        <f t="shared" si="31"/>
        <v>0</v>
      </c>
    </row>
    <row r="458" spans="1:41" ht="20.100000000000001" customHeight="1" x14ac:dyDescent="0.25">
      <c r="W458" s="380">
        <f t="shared" si="32"/>
        <v>64</v>
      </c>
      <c r="X458" s="117">
        <f t="shared" si="46"/>
        <v>0</v>
      </c>
      <c r="Y458" s="117">
        <f t="shared" si="46"/>
        <v>0</v>
      </c>
      <c r="Z458" s="117">
        <f t="shared" si="46"/>
        <v>0</v>
      </c>
      <c r="AA458" s="118">
        <f t="shared" si="34"/>
        <v>0</v>
      </c>
      <c r="AB458" s="118">
        <f t="shared" si="35"/>
        <v>0</v>
      </c>
      <c r="AC458" s="117">
        <f t="shared" si="36"/>
        <v>0</v>
      </c>
      <c r="AD458" s="118">
        <f t="shared" si="37"/>
        <v>0</v>
      </c>
      <c r="AH458" s="379">
        <v>64</v>
      </c>
      <c r="AI458" s="357">
        <v>0</v>
      </c>
      <c r="AJ458" s="382">
        <v>0</v>
      </c>
      <c r="AK458" s="357">
        <v>0</v>
      </c>
      <c r="AL458" s="369">
        <f t="shared" ref="AL458:AL474" si="47">AN458</f>
        <v>0</v>
      </c>
      <c r="AM458" s="369">
        <f t="shared" ref="AM458:AM474" si="48">AK458</f>
        <v>0</v>
      </c>
      <c r="AN458" s="369">
        <v>0</v>
      </c>
      <c r="AO458" s="369">
        <f t="shared" ref="AO458:AO474" si="49">AI458</f>
        <v>0</v>
      </c>
    </row>
    <row r="459" spans="1:41" ht="20.100000000000001" customHeight="1" x14ac:dyDescent="0.25">
      <c r="W459" s="380">
        <f t="shared" ref="W459:W474" si="50">AH459</f>
        <v>65</v>
      </c>
      <c r="X459" s="117">
        <f t="shared" ref="X459:Z474" si="51">AI459/100</f>
        <v>0</v>
      </c>
      <c r="Y459" s="117">
        <f t="shared" si="51"/>
        <v>0</v>
      </c>
      <c r="Z459" s="117">
        <f t="shared" si="51"/>
        <v>0</v>
      </c>
      <c r="AA459" s="118">
        <f t="shared" ref="AA459:AA474" si="52">AC459</f>
        <v>0</v>
      </c>
      <c r="AB459" s="118">
        <f t="shared" ref="AB459:AB474" si="53">Z459</f>
        <v>0</v>
      </c>
      <c r="AC459" s="117">
        <f t="shared" ref="AC459:AC474" si="54">AN459/100</f>
        <v>0</v>
      </c>
      <c r="AD459" s="118">
        <f t="shared" ref="AD459:AD474" si="55">X459</f>
        <v>0</v>
      </c>
      <c r="AH459" s="379">
        <v>65</v>
      </c>
      <c r="AI459" s="357">
        <v>0</v>
      </c>
      <c r="AJ459" s="382">
        <v>0</v>
      </c>
      <c r="AK459" s="357">
        <v>0</v>
      </c>
      <c r="AL459" s="369">
        <f t="shared" si="47"/>
        <v>0</v>
      </c>
      <c r="AM459" s="369">
        <f t="shared" si="48"/>
        <v>0</v>
      </c>
      <c r="AN459" s="369">
        <v>0</v>
      </c>
      <c r="AO459" s="369">
        <f t="shared" si="49"/>
        <v>0</v>
      </c>
    </row>
    <row r="460" spans="1:41" ht="20.100000000000001" customHeight="1" x14ac:dyDescent="0.25">
      <c r="W460" s="380">
        <f t="shared" si="50"/>
        <v>66</v>
      </c>
      <c r="X460" s="117">
        <f t="shared" si="51"/>
        <v>0</v>
      </c>
      <c r="Y460" s="117">
        <f t="shared" si="51"/>
        <v>0</v>
      </c>
      <c r="Z460" s="117">
        <f t="shared" si="51"/>
        <v>0</v>
      </c>
      <c r="AA460" s="118">
        <f t="shared" si="52"/>
        <v>0</v>
      </c>
      <c r="AB460" s="118">
        <f t="shared" si="53"/>
        <v>0</v>
      </c>
      <c r="AC460" s="117">
        <f t="shared" si="54"/>
        <v>0</v>
      </c>
      <c r="AD460" s="118">
        <f t="shared" si="55"/>
        <v>0</v>
      </c>
      <c r="AH460" s="379">
        <v>66</v>
      </c>
      <c r="AI460" s="357">
        <v>0</v>
      </c>
      <c r="AJ460" s="382">
        <v>0</v>
      </c>
      <c r="AK460" s="357">
        <v>0</v>
      </c>
      <c r="AL460" s="369">
        <f t="shared" si="47"/>
        <v>0</v>
      </c>
      <c r="AM460" s="369">
        <f t="shared" si="48"/>
        <v>0</v>
      </c>
      <c r="AN460" s="369">
        <v>0</v>
      </c>
      <c r="AO460" s="369">
        <f t="shared" si="49"/>
        <v>0</v>
      </c>
    </row>
    <row r="461" spans="1:41" ht="20.100000000000001" customHeight="1" x14ac:dyDescent="0.25">
      <c r="W461" s="380">
        <f t="shared" si="50"/>
        <v>67</v>
      </c>
      <c r="X461" s="117">
        <f t="shared" si="51"/>
        <v>0</v>
      </c>
      <c r="Y461" s="117">
        <f t="shared" si="51"/>
        <v>0</v>
      </c>
      <c r="Z461" s="117">
        <f t="shared" si="51"/>
        <v>0</v>
      </c>
      <c r="AA461" s="118">
        <f t="shared" si="52"/>
        <v>0</v>
      </c>
      <c r="AB461" s="118">
        <f t="shared" si="53"/>
        <v>0</v>
      </c>
      <c r="AC461" s="117">
        <f t="shared" si="54"/>
        <v>0</v>
      </c>
      <c r="AD461" s="118">
        <f t="shared" si="55"/>
        <v>0</v>
      </c>
      <c r="AH461" s="379">
        <v>67</v>
      </c>
      <c r="AI461" s="357">
        <v>0</v>
      </c>
      <c r="AJ461" s="382">
        <v>0</v>
      </c>
      <c r="AK461" s="357">
        <v>0</v>
      </c>
      <c r="AL461" s="369">
        <f t="shared" si="47"/>
        <v>0</v>
      </c>
      <c r="AM461" s="369">
        <f t="shared" si="48"/>
        <v>0</v>
      </c>
      <c r="AN461" s="369">
        <v>0</v>
      </c>
      <c r="AO461" s="369">
        <f t="shared" si="49"/>
        <v>0</v>
      </c>
    </row>
    <row r="462" spans="1:41" ht="20.100000000000001" customHeight="1" x14ac:dyDescent="0.25">
      <c r="W462" s="380">
        <f t="shared" si="50"/>
        <v>68</v>
      </c>
      <c r="X462" s="117">
        <f t="shared" si="51"/>
        <v>0</v>
      </c>
      <c r="Y462" s="117">
        <f t="shared" si="51"/>
        <v>0</v>
      </c>
      <c r="Z462" s="117">
        <f t="shared" si="51"/>
        <v>0</v>
      </c>
      <c r="AA462" s="118">
        <f t="shared" si="52"/>
        <v>0</v>
      </c>
      <c r="AB462" s="118">
        <f t="shared" si="53"/>
        <v>0</v>
      </c>
      <c r="AC462" s="117">
        <f t="shared" si="54"/>
        <v>0</v>
      </c>
      <c r="AD462" s="118">
        <f t="shared" si="55"/>
        <v>0</v>
      </c>
      <c r="AH462" s="379">
        <v>68</v>
      </c>
      <c r="AI462" s="357">
        <v>0</v>
      </c>
      <c r="AJ462" s="382">
        <v>0</v>
      </c>
      <c r="AK462" s="357">
        <v>0</v>
      </c>
      <c r="AL462" s="369">
        <f t="shared" si="47"/>
        <v>0</v>
      </c>
      <c r="AM462" s="369">
        <f t="shared" si="48"/>
        <v>0</v>
      </c>
      <c r="AN462" s="369">
        <v>0</v>
      </c>
      <c r="AO462" s="369">
        <f t="shared" si="49"/>
        <v>0</v>
      </c>
    </row>
    <row r="463" spans="1:41" ht="20.100000000000001" customHeight="1" x14ac:dyDescent="0.25">
      <c r="W463" s="380">
        <f t="shared" si="50"/>
        <v>69</v>
      </c>
      <c r="X463" s="117">
        <f t="shared" si="51"/>
        <v>0</v>
      </c>
      <c r="Y463" s="117">
        <f t="shared" si="51"/>
        <v>0</v>
      </c>
      <c r="Z463" s="117">
        <f t="shared" si="51"/>
        <v>0</v>
      </c>
      <c r="AA463" s="118">
        <f t="shared" si="52"/>
        <v>0</v>
      </c>
      <c r="AB463" s="118">
        <f t="shared" si="53"/>
        <v>0</v>
      </c>
      <c r="AC463" s="117">
        <f t="shared" si="54"/>
        <v>0</v>
      </c>
      <c r="AD463" s="118">
        <f t="shared" si="55"/>
        <v>0</v>
      </c>
      <c r="AH463" s="379">
        <v>69</v>
      </c>
      <c r="AI463" s="357">
        <v>0</v>
      </c>
      <c r="AJ463" s="382">
        <v>0</v>
      </c>
      <c r="AK463" s="357">
        <v>0</v>
      </c>
      <c r="AL463" s="369">
        <f t="shared" si="47"/>
        <v>0</v>
      </c>
      <c r="AM463" s="369">
        <f t="shared" si="48"/>
        <v>0</v>
      </c>
      <c r="AN463" s="369">
        <v>0</v>
      </c>
      <c r="AO463" s="369">
        <f t="shared" si="49"/>
        <v>0</v>
      </c>
    </row>
    <row r="464" spans="1:41" ht="20.100000000000001" customHeight="1" x14ac:dyDescent="0.25">
      <c r="W464" s="380">
        <f t="shared" si="50"/>
        <v>70</v>
      </c>
      <c r="X464" s="117">
        <f t="shared" si="51"/>
        <v>0</v>
      </c>
      <c r="Y464" s="117">
        <f t="shared" si="51"/>
        <v>0</v>
      </c>
      <c r="Z464" s="117">
        <f t="shared" si="51"/>
        <v>0</v>
      </c>
      <c r="AA464" s="118">
        <f t="shared" si="52"/>
        <v>0</v>
      </c>
      <c r="AB464" s="118">
        <f t="shared" si="53"/>
        <v>0</v>
      </c>
      <c r="AC464" s="117">
        <f t="shared" si="54"/>
        <v>0</v>
      </c>
      <c r="AD464" s="118">
        <f t="shared" si="55"/>
        <v>0</v>
      </c>
      <c r="AH464" s="379">
        <v>70</v>
      </c>
      <c r="AI464" s="357">
        <v>0</v>
      </c>
      <c r="AJ464" s="382">
        <v>0</v>
      </c>
      <c r="AK464" s="357">
        <v>0</v>
      </c>
      <c r="AL464" s="369">
        <f t="shared" si="47"/>
        <v>0</v>
      </c>
      <c r="AM464" s="369">
        <f t="shared" si="48"/>
        <v>0</v>
      </c>
      <c r="AN464" s="369">
        <v>0</v>
      </c>
      <c r="AO464" s="369">
        <f t="shared" si="49"/>
        <v>0</v>
      </c>
    </row>
    <row r="465" spans="23:41" ht="20.100000000000001" customHeight="1" x14ac:dyDescent="0.25">
      <c r="W465" s="380">
        <f t="shared" si="50"/>
        <v>71</v>
      </c>
      <c r="X465" s="117">
        <f t="shared" si="51"/>
        <v>0</v>
      </c>
      <c r="Y465" s="117">
        <f t="shared" si="51"/>
        <v>0</v>
      </c>
      <c r="Z465" s="117">
        <f t="shared" si="51"/>
        <v>0</v>
      </c>
      <c r="AA465" s="118">
        <f t="shared" si="52"/>
        <v>0</v>
      </c>
      <c r="AB465" s="118">
        <f t="shared" si="53"/>
        <v>0</v>
      </c>
      <c r="AC465" s="117">
        <f t="shared" si="54"/>
        <v>0</v>
      </c>
      <c r="AD465" s="118">
        <f t="shared" si="55"/>
        <v>0</v>
      </c>
      <c r="AH465" s="379">
        <v>71</v>
      </c>
      <c r="AI465" s="357">
        <v>0</v>
      </c>
      <c r="AJ465" s="382">
        <v>0</v>
      </c>
      <c r="AK465" s="357">
        <v>0</v>
      </c>
      <c r="AL465" s="369">
        <f t="shared" si="47"/>
        <v>0</v>
      </c>
      <c r="AM465" s="369">
        <f t="shared" si="48"/>
        <v>0</v>
      </c>
      <c r="AN465" s="369">
        <v>0</v>
      </c>
      <c r="AO465" s="369">
        <f t="shared" si="49"/>
        <v>0</v>
      </c>
    </row>
    <row r="466" spans="23:41" ht="20.100000000000001" customHeight="1" x14ac:dyDescent="0.25">
      <c r="W466" s="380">
        <f t="shared" si="50"/>
        <v>72</v>
      </c>
      <c r="X466" s="117">
        <f t="shared" si="51"/>
        <v>0</v>
      </c>
      <c r="Y466" s="117">
        <f t="shared" si="51"/>
        <v>0</v>
      </c>
      <c r="Z466" s="117">
        <f t="shared" si="51"/>
        <v>0</v>
      </c>
      <c r="AA466" s="118">
        <f t="shared" si="52"/>
        <v>0</v>
      </c>
      <c r="AB466" s="118">
        <f t="shared" si="53"/>
        <v>0</v>
      </c>
      <c r="AC466" s="117">
        <f t="shared" si="54"/>
        <v>0</v>
      </c>
      <c r="AD466" s="118">
        <f t="shared" si="55"/>
        <v>0</v>
      </c>
      <c r="AH466" s="379">
        <v>72</v>
      </c>
      <c r="AI466" s="357">
        <v>0</v>
      </c>
      <c r="AJ466" s="382">
        <v>0</v>
      </c>
      <c r="AK466" s="357">
        <v>0</v>
      </c>
      <c r="AL466" s="369">
        <f t="shared" si="47"/>
        <v>0</v>
      </c>
      <c r="AM466" s="369">
        <f t="shared" si="48"/>
        <v>0</v>
      </c>
      <c r="AN466" s="369">
        <v>0</v>
      </c>
      <c r="AO466" s="369">
        <f t="shared" si="49"/>
        <v>0</v>
      </c>
    </row>
    <row r="467" spans="23:41" ht="20.100000000000001" customHeight="1" x14ac:dyDescent="0.25">
      <c r="W467" s="380">
        <f t="shared" si="50"/>
        <v>73</v>
      </c>
      <c r="X467" s="117">
        <f t="shared" si="51"/>
        <v>0</v>
      </c>
      <c r="Y467" s="117">
        <f t="shared" si="51"/>
        <v>0</v>
      </c>
      <c r="Z467" s="117">
        <f t="shared" si="51"/>
        <v>0</v>
      </c>
      <c r="AA467" s="118">
        <f t="shared" si="52"/>
        <v>0</v>
      </c>
      <c r="AB467" s="118">
        <f t="shared" si="53"/>
        <v>0</v>
      </c>
      <c r="AC467" s="117">
        <f t="shared" si="54"/>
        <v>0</v>
      </c>
      <c r="AD467" s="118">
        <f t="shared" si="55"/>
        <v>0</v>
      </c>
      <c r="AH467" s="379">
        <v>73</v>
      </c>
      <c r="AI467" s="357">
        <v>0</v>
      </c>
      <c r="AJ467" s="382">
        <v>0</v>
      </c>
      <c r="AK467" s="357">
        <v>0</v>
      </c>
      <c r="AL467" s="369">
        <f t="shared" si="47"/>
        <v>0</v>
      </c>
      <c r="AM467" s="369">
        <f t="shared" si="48"/>
        <v>0</v>
      </c>
      <c r="AN467" s="369">
        <v>0</v>
      </c>
      <c r="AO467" s="369">
        <f t="shared" si="49"/>
        <v>0</v>
      </c>
    </row>
    <row r="468" spans="23:41" ht="20.100000000000001" customHeight="1" x14ac:dyDescent="0.25">
      <c r="W468" s="380">
        <f t="shared" si="50"/>
        <v>74</v>
      </c>
      <c r="X468" s="117">
        <f t="shared" si="51"/>
        <v>0</v>
      </c>
      <c r="Y468" s="117">
        <f t="shared" si="51"/>
        <v>0</v>
      </c>
      <c r="Z468" s="117">
        <f t="shared" si="51"/>
        <v>0</v>
      </c>
      <c r="AA468" s="118">
        <f t="shared" si="52"/>
        <v>0</v>
      </c>
      <c r="AB468" s="118">
        <f t="shared" si="53"/>
        <v>0</v>
      </c>
      <c r="AC468" s="117">
        <f t="shared" si="54"/>
        <v>0</v>
      </c>
      <c r="AD468" s="118">
        <f t="shared" si="55"/>
        <v>0</v>
      </c>
      <c r="AH468" s="379">
        <v>74</v>
      </c>
      <c r="AI468" s="357">
        <v>0</v>
      </c>
      <c r="AJ468" s="382">
        <v>0</v>
      </c>
      <c r="AK468" s="357">
        <v>0</v>
      </c>
      <c r="AL468" s="369">
        <f t="shared" si="47"/>
        <v>0</v>
      </c>
      <c r="AM468" s="369">
        <f t="shared" si="48"/>
        <v>0</v>
      </c>
      <c r="AN468" s="369">
        <v>0</v>
      </c>
      <c r="AO468" s="369">
        <f t="shared" si="49"/>
        <v>0</v>
      </c>
    </row>
    <row r="469" spans="23:41" ht="20.100000000000001" customHeight="1" x14ac:dyDescent="0.25">
      <c r="W469" s="380">
        <f t="shared" si="50"/>
        <v>75</v>
      </c>
      <c r="X469" s="117">
        <f t="shared" si="51"/>
        <v>0</v>
      </c>
      <c r="Y469" s="117">
        <f t="shared" si="51"/>
        <v>0</v>
      </c>
      <c r="Z469" s="117">
        <f t="shared" si="51"/>
        <v>0</v>
      </c>
      <c r="AA469" s="118">
        <f t="shared" si="52"/>
        <v>0</v>
      </c>
      <c r="AB469" s="118">
        <f t="shared" si="53"/>
        <v>0</v>
      </c>
      <c r="AC469" s="117">
        <f t="shared" si="54"/>
        <v>0</v>
      </c>
      <c r="AD469" s="118">
        <f t="shared" si="55"/>
        <v>0</v>
      </c>
      <c r="AH469" s="379">
        <v>75</v>
      </c>
      <c r="AI469" s="357">
        <v>0</v>
      </c>
      <c r="AJ469" s="382">
        <v>0</v>
      </c>
      <c r="AK469" s="357">
        <v>0</v>
      </c>
      <c r="AL469" s="369">
        <f t="shared" si="47"/>
        <v>0</v>
      </c>
      <c r="AM469" s="369">
        <f t="shared" si="48"/>
        <v>0</v>
      </c>
      <c r="AN469" s="369">
        <v>0</v>
      </c>
      <c r="AO469" s="369">
        <f t="shared" si="49"/>
        <v>0</v>
      </c>
    </row>
    <row r="470" spans="23:41" ht="20.100000000000001" customHeight="1" x14ac:dyDescent="0.25">
      <c r="W470" s="380">
        <f t="shared" si="50"/>
        <v>76</v>
      </c>
      <c r="X470" s="117">
        <f t="shared" si="51"/>
        <v>0</v>
      </c>
      <c r="Y470" s="117">
        <f t="shared" si="51"/>
        <v>0</v>
      </c>
      <c r="Z470" s="117">
        <f t="shared" si="51"/>
        <v>0</v>
      </c>
      <c r="AA470" s="118">
        <f t="shared" si="52"/>
        <v>0</v>
      </c>
      <c r="AB470" s="118">
        <f t="shared" si="53"/>
        <v>0</v>
      </c>
      <c r="AC470" s="117">
        <f t="shared" si="54"/>
        <v>0</v>
      </c>
      <c r="AD470" s="118">
        <f t="shared" si="55"/>
        <v>0</v>
      </c>
      <c r="AH470" s="379">
        <v>76</v>
      </c>
      <c r="AI470" s="357">
        <v>0</v>
      </c>
      <c r="AJ470" s="382">
        <v>0</v>
      </c>
      <c r="AK470" s="357">
        <v>0</v>
      </c>
      <c r="AL470" s="369">
        <f t="shared" si="47"/>
        <v>0</v>
      </c>
      <c r="AM470" s="369">
        <f t="shared" si="48"/>
        <v>0</v>
      </c>
      <c r="AN470" s="369">
        <v>0</v>
      </c>
      <c r="AO470" s="369">
        <f t="shared" si="49"/>
        <v>0</v>
      </c>
    </row>
    <row r="471" spans="23:41" ht="20.100000000000001" customHeight="1" x14ac:dyDescent="0.25">
      <c r="W471" s="380">
        <f t="shared" si="50"/>
        <v>77</v>
      </c>
      <c r="X471" s="117">
        <f t="shared" si="51"/>
        <v>0</v>
      </c>
      <c r="Y471" s="117">
        <f t="shared" si="51"/>
        <v>0</v>
      </c>
      <c r="Z471" s="117">
        <f t="shared" si="51"/>
        <v>0</v>
      </c>
      <c r="AA471" s="118">
        <f t="shared" si="52"/>
        <v>0</v>
      </c>
      <c r="AB471" s="118">
        <f t="shared" si="53"/>
        <v>0</v>
      </c>
      <c r="AC471" s="117">
        <f t="shared" si="54"/>
        <v>0</v>
      </c>
      <c r="AD471" s="118">
        <f t="shared" si="55"/>
        <v>0</v>
      </c>
      <c r="AH471" s="379">
        <v>77</v>
      </c>
      <c r="AI471" s="357">
        <v>0</v>
      </c>
      <c r="AJ471" s="382">
        <v>0</v>
      </c>
      <c r="AK471" s="357">
        <v>0</v>
      </c>
      <c r="AL471" s="369">
        <f t="shared" si="47"/>
        <v>0</v>
      </c>
      <c r="AM471" s="369">
        <f t="shared" si="48"/>
        <v>0</v>
      </c>
      <c r="AN471" s="369">
        <v>0</v>
      </c>
      <c r="AO471" s="369">
        <f t="shared" si="49"/>
        <v>0</v>
      </c>
    </row>
    <row r="472" spans="23:41" ht="20.100000000000001" customHeight="1" x14ac:dyDescent="0.25">
      <c r="W472" s="380">
        <f t="shared" si="50"/>
        <v>78</v>
      </c>
      <c r="X472" s="117">
        <f t="shared" si="51"/>
        <v>0</v>
      </c>
      <c r="Y472" s="117">
        <f t="shared" si="51"/>
        <v>0</v>
      </c>
      <c r="Z472" s="117">
        <f t="shared" si="51"/>
        <v>0</v>
      </c>
      <c r="AA472" s="118">
        <f t="shared" si="52"/>
        <v>0</v>
      </c>
      <c r="AB472" s="118">
        <f t="shared" si="53"/>
        <v>0</v>
      </c>
      <c r="AC472" s="117">
        <f t="shared" si="54"/>
        <v>0</v>
      </c>
      <c r="AD472" s="118">
        <f t="shared" si="55"/>
        <v>0</v>
      </c>
      <c r="AH472" s="379">
        <v>78</v>
      </c>
      <c r="AI472" s="357">
        <v>0</v>
      </c>
      <c r="AJ472" s="382">
        <v>0</v>
      </c>
      <c r="AK472" s="357">
        <v>0</v>
      </c>
      <c r="AL472" s="369">
        <f t="shared" si="47"/>
        <v>0</v>
      </c>
      <c r="AM472" s="369">
        <f t="shared" si="48"/>
        <v>0</v>
      </c>
      <c r="AN472" s="369">
        <v>0</v>
      </c>
      <c r="AO472" s="369">
        <f t="shared" si="49"/>
        <v>0</v>
      </c>
    </row>
    <row r="473" spans="23:41" ht="20.100000000000001" customHeight="1" x14ac:dyDescent="0.25">
      <c r="W473" s="380">
        <f t="shared" si="50"/>
        <v>79</v>
      </c>
      <c r="X473" s="117">
        <f t="shared" si="51"/>
        <v>0</v>
      </c>
      <c r="Y473" s="117">
        <f t="shared" si="51"/>
        <v>0</v>
      </c>
      <c r="Z473" s="117">
        <f t="shared" si="51"/>
        <v>0</v>
      </c>
      <c r="AA473" s="118">
        <f t="shared" si="52"/>
        <v>0</v>
      </c>
      <c r="AB473" s="118">
        <f t="shared" si="53"/>
        <v>0</v>
      </c>
      <c r="AC473" s="117">
        <f t="shared" si="54"/>
        <v>0</v>
      </c>
      <c r="AD473" s="118">
        <f t="shared" si="55"/>
        <v>0</v>
      </c>
      <c r="AH473" s="379">
        <v>79</v>
      </c>
      <c r="AI473" s="357">
        <v>0</v>
      </c>
      <c r="AJ473" s="382">
        <v>0</v>
      </c>
      <c r="AK473" s="357">
        <v>0</v>
      </c>
      <c r="AL473" s="369">
        <f t="shared" si="47"/>
        <v>0</v>
      </c>
      <c r="AM473" s="369">
        <f t="shared" si="48"/>
        <v>0</v>
      </c>
      <c r="AN473" s="369">
        <v>0</v>
      </c>
      <c r="AO473" s="369">
        <f t="shared" si="49"/>
        <v>0</v>
      </c>
    </row>
    <row r="474" spans="23:41" ht="20.100000000000001" customHeight="1" x14ac:dyDescent="0.25">
      <c r="W474" s="380">
        <f t="shared" si="50"/>
        <v>80</v>
      </c>
      <c r="X474" s="117">
        <f t="shared" si="51"/>
        <v>0</v>
      </c>
      <c r="Y474" s="117">
        <f t="shared" si="51"/>
        <v>0</v>
      </c>
      <c r="Z474" s="117">
        <f t="shared" si="51"/>
        <v>0</v>
      </c>
      <c r="AA474" s="118">
        <f t="shared" si="52"/>
        <v>0</v>
      </c>
      <c r="AB474" s="118">
        <f t="shared" si="53"/>
        <v>0</v>
      </c>
      <c r="AC474" s="117">
        <f t="shared" si="54"/>
        <v>0</v>
      </c>
      <c r="AD474" s="118">
        <f t="shared" si="55"/>
        <v>0</v>
      </c>
      <c r="AH474" s="379">
        <v>80</v>
      </c>
      <c r="AI474" s="357">
        <v>0</v>
      </c>
      <c r="AJ474" s="382">
        <v>0</v>
      </c>
      <c r="AK474" s="357">
        <v>0</v>
      </c>
      <c r="AL474" s="369">
        <f t="shared" si="47"/>
        <v>0</v>
      </c>
      <c r="AM474" s="369">
        <f t="shared" si="48"/>
        <v>0</v>
      </c>
      <c r="AN474" s="369">
        <v>0</v>
      </c>
      <c r="AO474" s="369">
        <f t="shared" si="49"/>
        <v>0</v>
      </c>
    </row>
  </sheetData>
  <sheetProtection algorithmName="SHA-512" hashValue="thF3XTbbKedgsCSRUuqcjAk4pdLLYtH3nREMIUdRxh+bA5tjM8Guz+52B/R9Z+Dy1jM99KxcwLLCzN3kUM5uGg==" saltValue="lJrHS3X64qo65rJ9bh+lIw==" spinCount="100000" sheet="1" objects="1" scenarios="1" formatCells="0"/>
  <mergeCells count="489">
    <mergeCell ref="B354:J354"/>
    <mergeCell ref="K354:L354"/>
    <mergeCell ref="M354:N354"/>
    <mergeCell ref="O354:P354"/>
    <mergeCell ref="Q354:R354"/>
    <mergeCell ref="B355:J355"/>
    <mergeCell ref="K355:L355"/>
    <mergeCell ref="M355:N355"/>
    <mergeCell ref="A345:K345"/>
    <mergeCell ref="L345:R345"/>
    <mergeCell ref="A347:R347"/>
    <mergeCell ref="A348:R352"/>
    <mergeCell ref="B353:J353"/>
    <mergeCell ref="K353:L353"/>
    <mergeCell ref="M353:N353"/>
    <mergeCell ref="O353:P353"/>
    <mergeCell ref="Q353:R353"/>
    <mergeCell ref="O355:P355"/>
    <mergeCell ref="Q355:R355"/>
    <mergeCell ref="A333:N333"/>
    <mergeCell ref="O333:R333"/>
    <mergeCell ref="A334:N334"/>
    <mergeCell ref="O334:R334"/>
    <mergeCell ref="A324:R325"/>
    <mergeCell ref="A326:R326"/>
    <mergeCell ref="A327:R327"/>
    <mergeCell ref="A330:R330"/>
    <mergeCell ref="A332:N332"/>
    <mergeCell ref="O332:R332"/>
    <mergeCell ref="A321:D321"/>
    <mergeCell ref="E321:H321"/>
    <mergeCell ref="I321:L321"/>
    <mergeCell ref="M321:P321"/>
    <mergeCell ref="A322:D322"/>
    <mergeCell ref="E322:H322"/>
    <mergeCell ref="I322:L322"/>
    <mergeCell ref="M322:P322"/>
    <mergeCell ref="A314:D314"/>
    <mergeCell ref="E314:H314"/>
    <mergeCell ref="A315:D315"/>
    <mergeCell ref="E315:H315"/>
    <mergeCell ref="A318:R318"/>
    <mergeCell ref="A320:D320"/>
    <mergeCell ref="E320:H320"/>
    <mergeCell ref="I320:L320"/>
    <mergeCell ref="M320:P320"/>
    <mergeCell ref="A310:D310"/>
    <mergeCell ref="E310:H310"/>
    <mergeCell ref="A311:D311"/>
    <mergeCell ref="E311:H311"/>
    <mergeCell ref="A313:D313"/>
    <mergeCell ref="E313:H313"/>
    <mergeCell ref="A301:D301"/>
    <mergeCell ref="E301:H301"/>
    <mergeCell ref="A302:D302"/>
    <mergeCell ref="E302:H302"/>
    <mergeCell ref="A304:R305"/>
    <mergeCell ref="A308:R308"/>
    <mergeCell ref="A296:R296"/>
    <mergeCell ref="A298:D298"/>
    <mergeCell ref="E298:H298"/>
    <mergeCell ref="A299:D299"/>
    <mergeCell ref="E299:H299"/>
    <mergeCell ref="A300:D300"/>
    <mergeCell ref="E300:H300"/>
    <mergeCell ref="A291:F291"/>
    <mergeCell ref="G291:L291"/>
    <mergeCell ref="A292:F292"/>
    <mergeCell ref="G292:L292"/>
    <mergeCell ref="A293:F293"/>
    <mergeCell ref="G293:L293"/>
    <mergeCell ref="A288:D288"/>
    <mergeCell ref="E288:G288"/>
    <mergeCell ref="H288:J288"/>
    <mergeCell ref="K288:M288"/>
    <mergeCell ref="A290:F290"/>
    <mergeCell ref="G290:L290"/>
    <mergeCell ref="A286:D286"/>
    <mergeCell ref="E286:G286"/>
    <mergeCell ref="H286:J286"/>
    <mergeCell ref="K286:M286"/>
    <mergeCell ref="A287:D287"/>
    <mergeCell ref="E287:G287"/>
    <mergeCell ref="H287:J287"/>
    <mergeCell ref="K287:M287"/>
    <mergeCell ref="I268:L268"/>
    <mergeCell ref="M268:O268"/>
    <mergeCell ref="A285:D285"/>
    <mergeCell ref="E285:G285"/>
    <mergeCell ref="H285:J285"/>
    <mergeCell ref="K285:M285"/>
    <mergeCell ref="I264:J264"/>
    <mergeCell ref="K264:L264"/>
    <mergeCell ref="M264:O264"/>
    <mergeCell ref="I265:L265"/>
    <mergeCell ref="M265:O265"/>
    <mergeCell ref="I267:L267"/>
    <mergeCell ref="M267:O267"/>
    <mergeCell ref="I260:L260"/>
    <mergeCell ref="M260:O260"/>
    <mergeCell ref="I261:L261"/>
    <mergeCell ref="M261:O261"/>
    <mergeCell ref="I262:L262"/>
    <mergeCell ref="M262:O262"/>
    <mergeCell ref="I256:L256"/>
    <mergeCell ref="M256:O256"/>
    <mergeCell ref="I257:L257"/>
    <mergeCell ref="M257:O257"/>
    <mergeCell ref="I259:L259"/>
    <mergeCell ref="M259:O259"/>
    <mergeCell ref="B253:F253"/>
    <mergeCell ref="I253:M253"/>
    <mergeCell ref="N253:O253"/>
    <mergeCell ref="B254:F254"/>
    <mergeCell ref="I254:M254"/>
    <mergeCell ref="N254:O254"/>
    <mergeCell ref="A249:R249"/>
    <mergeCell ref="B251:F251"/>
    <mergeCell ref="I251:M251"/>
    <mergeCell ref="N251:O251"/>
    <mergeCell ref="B252:F252"/>
    <mergeCell ref="I252:M252"/>
    <mergeCell ref="N252:O252"/>
    <mergeCell ref="I227:L227"/>
    <mergeCell ref="M227:O227"/>
    <mergeCell ref="I229:L229"/>
    <mergeCell ref="M229:O229"/>
    <mergeCell ref="I230:L230"/>
    <mergeCell ref="M230:O230"/>
    <mergeCell ref="I223:L223"/>
    <mergeCell ref="M223:O223"/>
    <mergeCell ref="I224:L224"/>
    <mergeCell ref="M224:O224"/>
    <mergeCell ref="I226:J226"/>
    <mergeCell ref="K226:L226"/>
    <mergeCell ref="M226:O226"/>
    <mergeCell ref="I219:L219"/>
    <mergeCell ref="M219:O219"/>
    <mergeCell ref="I221:L221"/>
    <mergeCell ref="M221:O221"/>
    <mergeCell ref="I222:L222"/>
    <mergeCell ref="M222:O222"/>
    <mergeCell ref="B216:F216"/>
    <mergeCell ref="I216:M216"/>
    <mergeCell ref="N216:O216"/>
    <mergeCell ref="B217:F217"/>
    <mergeCell ref="B218:F218"/>
    <mergeCell ref="I218:L218"/>
    <mergeCell ref="M218:O218"/>
    <mergeCell ref="I194:L194"/>
    <mergeCell ref="M194:O194"/>
    <mergeCell ref="A213:R213"/>
    <mergeCell ref="B215:F215"/>
    <mergeCell ref="I215:M215"/>
    <mergeCell ref="N215:O215"/>
    <mergeCell ref="I190:J190"/>
    <mergeCell ref="K190:L190"/>
    <mergeCell ref="M190:O190"/>
    <mergeCell ref="I191:L191"/>
    <mergeCell ref="M191:O191"/>
    <mergeCell ref="I193:L193"/>
    <mergeCell ref="M193:O193"/>
    <mergeCell ref="I186:L186"/>
    <mergeCell ref="M186:O186"/>
    <mergeCell ref="I187:L187"/>
    <mergeCell ref="M187:O187"/>
    <mergeCell ref="I188:L188"/>
    <mergeCell ref="M188:O188"/>
    <mergeCell ref="B183:F183"/>
    <mergeCell ref="B184:F184"/>
    <mergeCell ref="I184:L184"/>
    <mergeCell ref="M184:O184"/>
    <mergeCell ref="I185:L185"/>
    <mergeCell ref="M185:O185"/>
    <mergeCell ref="B181:F181"/>
    <mergeCell ref="I181:M181"/>
    <mergeCell ref="N181:O181"/>
    <mergeCell ref="B182:F182"/>
    <mergeCell ref="I182:L182"/>
    <mergeCell ref="M182:O182"/>
    <mergeCell ref="L158:O158"/>
    <mergeCell ref="P158:R158"/>
    <mergeCell ref="L159:O159"/>
    <mergeCell ref="P159:R159"/>
    <mergeCell ref="A177:R177"/>
    <mergeCell ref="A179:R179"/>
    <mergeCell ref="B155:D155"/>
    <mergeCell ref="E155:G155"/>
    <mergeCell ref="H155:J155"/>
    <mergeCell ref="K155:M155"/>
    <mergeCell ref="N155:R155"/>
    <mergeCell ref="L157:O157"/>
    <mergeCell ref="P157:R157"/>
    <mergeCell ref="B153:D153"/>
    <mergeCell ref="E153:G153"/>
    <mergeCell ref="H153:J153"/>
    <mergeCell ref="K153:M153"/>
    <mergeCell ref="N153:R153"/>
    <mergeCell ref="B154:D154"/>
    <mergeCell ref="E154:G154"/>
    <mergeCell ref="H154:J154"/>
    <mergeCell ref="K154:M154"/>
    <mergeCell ref="N154:R154"/>
    <mergeCell ref="B134:D134"/>
    <mergeCell ref="P134:R134"/>
    <mergeCell ref="B152:D152"/>
    <mergeCell ref="E152:G152"/>
    <mergeCell ref="H152:J152"/>
    <mergeCell ref="K152:M152"/>
    <mergeCell ref="N152:R152"/>
    <mergeCell ref="A127:R128"/>
    <mergeCell ref="B131:D131"/>
    <mergeCell ref="P131:R131"/>
    <mergeCell ref="B132:D132"/>
    <mergeCell ref="P132:R132"/>
    <mergeCell ref="B133:D133"/>
    <mergeCell ref="P133:R133"/>
    <mergeCell ref="A121:O121"/>
    <mergeCell ref="P121:R121"/>
    <mergeCell ref="A123:H125"/>
    <mergeCell ref="I123:O123"/>
    <mergeCell ref="P123:R124"/>
    <mergeCell ref="P125:R125"/>
    <mergeCell ref="A118:H118"/>
    <mergeCell ref="J118:L118"/>
    <mergeCell ref="M118:O118"/>
    <mergeCell ref="P118:R118"/>
    <mergeCell ref="A120:I120"/>
    <mergeCell ref="J120:L120"/>
    <mergeCell ref="M120:O120"/>
    <mergeCell ref="A116:H116"/>
    <mergeCell ref="J116:L116"/>
    <mergeCell ref="M116:O116"/>
    <mergeCell ref="P116:R116"/>
    <mergeCell ref="A117:H117"/>
    <mergeCell ref="J117:L117"/>
    <mergeCell ref="M117:O117"/>
    <mergeCell ref="P117:R117"/>
    <mergeCell ref="A114:H114"/>
    <mergeCell ref="J114:L114"/>
    <mergeCell ref="M114:O114"/>
    <mergeCell ref="P114:R114"/>
    <mergeCell ref="A115:H115"/>
    <mergeCell ref="J115:L115"/>
    <mergeCell ref="M115:O115"/>
    <mergeCell ref="P115:R115"/>
    <mergeCell ref="A112:H112"/>
    <mergeCell ref="J112:L112"/>
    <mergeCell ref="M112:O112"/>
    <mergeCell ref="P112:R112"/>
    <mergeCell ref="A113:H113"/>
    <mergeCell ref="J113:L113"/>
    <mergeCell ref="M113:O113"/>
    <mergeCell ref="P113:R113"/>
    <mergeCell ref="A46:R46"/>
    <mergeCell ref="A67:R67"/>
    <mergeCell ref="A88:R88"/>
    <mergeCell ref="A109:R109"/>
    <mergeCell ref="A111:H111"/>
    <mergeCell ref="J111:L111"/>
    <mergeCell ref="M111:O111"/>
    <mergeCell ref="P111:R111"/>
    <mergeCell ref="L41:O41"/>
    <mergeCell ref="P41:R41"/>
    <mergeCell ref="L42:O42"/>
    <mergeCell ref="P42:R42"/>
    <mergeCell ref="L43:O43"/>
    <mergeCell ref="P43:R43"/>
    <mergeCell ref="B38:D38"/>
    <mergeCell ref="J38:K38"/>
    <mergeCell ref="L38:M38"/>
    <mergeCell ref="N38:O38"/>
    <mergeCell ref="P38:R38"/>
    <mergeCell ref="B39:D39"/>
    <mergeCell ref="J39:K39"/>
    <mergeCell ref="L39:M39"/>
    <mergeCell ref="N39:O39"/>
    <mergeCell ref="P39:R39"/>
    <mergeCell ref="B36:D36"/>
    <mergeCell ref="J36:K36"/>
    <mergeCell ref="L36:M36"/>
    <mergeCell ref="N36:O36"/>
    <mergeCell ref="P36:R36"/>
    <mergeCell ref="B37:D37"/>
    <mergeCell ref="J37:K37"/>
    <mergeCell ref="L37:M37"/>
    <mergeCell ref="N37:O37"/>
    <mergeCell ref="P37:R37"/>
    <mergeCell ref="A29:G29"/>
    <mergeCell ref="H29:I29"/>
    <mergeCell ref="J29:N29"/>
    <mergeCell ref="O29:R29"/>
    <mergeCell ref="A32:D34"/>
    <mergeCell ref="E32:I32"/>
    <mergeCell ref="J32:K33"/>
    <mergeCell ref="J34:K34"/>
    <mergeCell ref="A27:G27"/>
    <mergeCell ref="H27:I27"/>
    <mergeCell ref="J27:N27"/>
    <mergeCell ref="O27:R27"/>
    <mergeCell ref="A28:G28"/>
    <mergeCell ref="H28:I28"/>
    <mergeCell ref="J28:N28"/>
    <mergeCell ref="O28:R28"/>
    <mergeCell ref="A25:G25"/>
    <mergeCell ref="H25:I25"/>
    <mergeCell ref="J25:N25"/>
    <mergeCell ref="O25:R25"/>
    <mergeCell ref="A26:G26"/>
    <mergeCell ref="H26:I26"/>
    <mergeCell ref="J26:N26"/>
    <mergeCell ref="O26:R26"/>
    <mergeCell ref="A20:R20"/>
    <mergeCell ref="A22:R22"/>
    <mergeCell ref="A24:G24"/>
    <mergeCell ref="H24:I24"/>
    <mergeCell ref="J24:N24"/>
    <mergeCell ref="O24:R24"/>
    <mergeCell ref="L15:O15"/>
    <mergeCell ref="P15:R15"/>
    <mergeCell ref="L16:O16"/>
    <mergeCell ref="P16:R16"/>
    <mergeCell ref="L17:O17"/>
    <mergeCell ref="P17:R17"/>
    <mergeCell ref="B13:D13"/>
    <mergeCell ref="E13:G13"/>
    <mergeCell ref="H13:J13"/>
    <mergeCell ref="K13:M13"/>
    <mergeCell ref="N13:O13"/>
    <mergeCell ref="P13:R13"/>
    <mergeCell ref="B12:D12"/>
    <mergeCell ref="E12:G12"/>
    <mergeCell ref="H12:J12"/>
    <mergeCell ref="K12:M12"/>
    <mergeCell ref="N12:O12"/>
    <mergeCell ref="P12:R12"/>
    <mergeCell ref="T10:U10"/>
    <mergeCell ref="B11:D11"/>
    <mergeCell ref="E11:G11"/>
    <mergeCell ref="H11:J11"/>
    <mergeCell ref="K11:M11"/>
    <mergeCell ref="N11:O11"/>
    <mergeCell ref="P11:R11"/>
    <mergeCell ref="A5:R5"/>
    <mergeCell ref="A6:R6"/>
    <mergeCell ref="A8:R8"/>
    <mergeCell ref="B10:D10"/>
    <mergeCell ref="E10:G10"/>
    <mergeCell ref="H10:J10"/>
    <mergeCell ref="K10:M10"/>
    <mergeCell ref="N10:O10"/>
    <mergeCell ref="P10:R10"/>
    <mergeCell ref="A337:R337"/>
    <mergeCell ref="A339:R341"/>
    <mergeCell ref="A343:C343"/>
    <mergeCell ref="D343:I343"/>
    <mergeCell ref="J343:M343"/>
    <mergeCell ref="O343:R343"/>
    <mergeCell ref="A344:C344"/>
    <mergeCell ref="D344:I344"/>
    <mergeCell ref="J344:M344"/>
    <mergeCell ref="O344:R344"/>
    <mergeCell ref="B356:J356"/>
    <mergeCell ref="K356:L356"/>
    <mergeCell ref="M356:N356"/>
    <mergeCell ref="O356:P356"/>
    <mergeCell ref="Q356:R356"/>
    <mergeCell ref="B357:J357"/>
    <mergeCell ref="K357:L357"/>
    <mergeCell ref="M357:N357"/>
    <mergeCell ref="O357:P357"/>
    <mergeCell ref="Q357:R357"/>
    <mergeCell ref="B358:J358"/>
    <mergeCell ref="K358:L358"/>
    <mergeCell ref="M358:N358"/>
    <mergeCell ref="O358:P358"/>
    <mergeCell ref="Q358:R358"/>
    <mergeCell ref="B359:J359"/>
    <mergeCell ref="K359:L359"/>
    <mergeCell ref="M359:N359"/>
    <mergeCell ref="O359:P359"/>
    <mergeCell ref="Q359:R359"/>
    <mergeCell ref="B360:J360"/>
    <mergeCell ref="K360:L360"/>
    <mergeCell ref="M360:N360"/>
    <mergeCell ref="O360:P360"/>
    <mergeCell ref="Q360:R360"/>
    <mergeCell ref="B361:J361"/>
    <mergeCell ref="K361:L361"/>
    <mergeCell ref="M361:N361"/>
    <mergeCell ref="O361:P361"/>
    <mergeCell ref="Q361:R361"/>
    <mergeCell ref="B362:J362"/>
    <mergeCell ref="K362:L362"/>
    <mergeCell ref="M362:N362"/>
    <mergeCell ref="O362:P362"/>
    <mergeCell ref="Q362:R362"/>
    <mergeCell ref="B363:J363"/>
    <mergeCell ref="K363:L363"/>
    <mergeCell ref="M363:N363"/>
    <mergeCell ref="O363:P363"/>
    <mergeCell ref="Q363:R363"/>
    <mergeCell ref="B364:J364"/>
    <mergeCell ref="K364:L364"/>
    <mergeCell ref="M364:N364"/>
    <mergeCell ref="O364:P364"/>
    <mergeCell ref="Q364:R364"/>
    <mergeCell ref="B365:J365"/>
    <mergeCell ref="K365:L365"/>
    <mergeCell ref="M365:N365"/>
    <mergeCell ref="O365:P365"/>
    <mergeCell ref="Q365:R365"/>
    <mergeCell ref="B366:J366"/>
    <mergeCell ref="K366:L366"/>
    <mergeCell ref="M366:N366"/>
    <mergeCell ref="O366:P366"/>
    <mergeCell ref="Q366:R366"/>
    <mergeCell ref="B367:J367"/>
    <mergeCell ref="K367:L367"/>
    <mergeCell ref="M367:N367"/>
    <mergeCell ref="O367:P367"/>
    <mergeCell ref="Q367:R367"/>
    <mergeCell ref="B368:J368"/>
    <mergeCell ref="K368:L368"/>
    <mergeCell ref="M368:N368"/>
    <mergeCell ref="O368:P368"/>
    <mergeCell ref="Q368:R368"/>
    <mergeCell ref="B370:J370"/>
    <mergeCell ref="K370:L370"/>
    <mergeCell ref="N370:P370"/>
    <mergeCell ref="Q370:R370"/>
    <mergeCell ref="A373:K373"/>
    <mergeCell ref="L373:R373"/>
    <mergeCell ref="A374:K374"/>
    <mergeCell ref="L374:R374"/>
    <mergeCell ref="A375:K375"/>
    <mergeCell ref="L375:R375"/>
    <mergeCell ref="A377:R377"/>
    <mergeCell ref="A379:D379"/>
    <mergeCell ref="E379:H379"/>
    <mergeCell ref="A380:D380"/>
    <mergeCell ref="E380:H380"/>
    <mergeCell ref="A381:D381"/>
    <mergeCell ref="E381:H381"/>
    <mergeCell ref="A383:E383"/>
    <mergeCell ref="F383:L383"/>
    <mergeCell ref="A384:E384"/>
    <mergeCell ref="F384:L384"/>
    <mergeCell ref="A385:E385"/>
    <mergeCell ref="F385:L385"/>
    <mergeCell ref="A387:H387"/>
    <mergeCell ref="I387:L387"/>
    <mergeCell ref="A388:H388"/>
    <mergeCell ref="I388:L388"/>
    <mergeCell ref="A389:H389"/>
    <mergeCell ref="I389:L389"/>
    <mergeCell ref="A391:K391"/>
    <mergeCell ref="L391:R391"/>
    <mergeCell ref="A392:K392"/>
    <mergeCell ref="L392:R392"/>
    <mergeCell ref="A394:K394"/>
    <mergeCell ref="L394:R394"/>
    <mergeCell ref="A396:R396"/>
    <mergeCell ref="A397:C397"/>
    <mergeCell ref="K397:R397"/>
    <mergeCell ref="A398:C398"/>
    <mergeCell ref="A400:K400"/>
    <mergeCell ref="L400:R400"/>
    <mergeCell ref="A401:K401"/>
    <mergeCell ref="L401:R401"/>
    <mergeCell ref="A403:K403"/>
    <mergeCell ref="L403:R403"/>
    <mergeCell ref="A404:K404"/>
    <mergeCell ref="L404:R404"/>
    <mergeCell ref="A406:N406"/>
    <mergeCell ref="O406:R406"/>
    <mergeCell ref="A408:J408"/>
    <mergeCell ref="T414:U414"/>
    <mergeCell ref="A419:R419"/>
    <mergeCell ref="A430:R430"/>
    <mergeCell ref="K421:N421"/>
    <mergeCell ref="O421:R421"/>
    <mergeCell ref="K422:N422"/>
    <mergeCell ref="O422:R422"/>
    <mergeCell ref="K423:N423"/>
    <mergeCell ref="O423:R423"/>
    <mergeCell ref="K425:N425"/>
    <mergeCell ref="O425:R425"/>
    <mergeCell ref="A429:R429"/>
  </mergeCells>
  <conditionalFormatting sqref="A348:A349">
    <cfRule type="cellIs" dxfId="123" priority="8" operator="equal">
      <formula>"Observações"</formula>
    </cfRule>
    <cfRule type="cellIs" dxfId="122" priority="9" operator="equal">
      <formula>"Observação"</formula>
    </cfRule>
    <cfRule type="cellIs" dxfId="121" priority="10" operator="lessThan">
      <formula>0</formula>
    </cfRule>
  </conditionalFormatting>
  <conditionalFormatting sqref="A353 K353 M353 O353 Q353 A369 K370 N370 Q370">
    <cfRule type="cellIs" dxfId="120" priority="2" operator="equal">
      <formula>"Observações"</formula>
    </cfRule>
    <cfRule type="cellIs" dxfId="119" priority="3" operator="equal">
      <formula>"Observação"</formula>
    </cfRule>
    <cfRule type="cellIs" dxfId="118" priority="4" operator="lessThan">
      <formula>0</formula>
    </cfRule>
  </conditionalFormatting>
  <conditionalFormatting sqref="A347:G347">
    <cfRule type="cellIs" dxfId="117" priority="5" operator="equal">
      <formula>"Observações"</formula>
    </cfRule>
    <cfRule type="cellIs" dxfId="116" priority="6" operator="equal">
      <formula>"Observação"</formula>
    </cfRule>
    <cfRule type="cellIs" dxfId="115" priority="7" operator="lessThan">
      <formula>0</formula>
    </cfRule>
  </conditionalFormatting>
  <conditionalFormatting sqref="M191:O191">
    <cfRule type="cellIs" dxfId="114" priority="19" operator="equal">
      <formula>"Encerrar"</formula>
    </cfRule>
    <cfRule type="cellIs" dxfId="113" priority="20" operator="equal">
      <formula>"Continuar"</formula>
    </cfRule>
  </conditionalFormatting>
  <conditionalFormatting sqref="M227:O227">
    <cfRule type="cellIs" dxfId="112" priority="17" operator="equal">
      <formula>"Encerrar"</formula>
    </cfRule>
    <cfRule type="cellIs" dxfId="111" priority="18" operator="equal">
      <formula>"Continuar"</formula>
    </cfRule>
  </conditionalFormatting>
  <conditionalFormatting sqref="M265:O265">
    <cfRule type="cellIs" dxfId="110" priority="15" operator="equal">
      <formula>"Encerrar"</formula>
    </cfRule>
    <cfRule type="cellIs" dxfId="109" priority="16" operator="equal">
      <formula>"Continuar"</formula>
    </cfRule>
  </conditionalFormatting>
  <conditionalFormatting sqref="O423:P423">
    <cfRule type="cellIs" dxfId="108" priority="11" operator="greaterThan">
      <formula>0.01</formula>
    </cfRule>
  </conditionalFormatting>
  <conditionalFormatting sqref="O313:R316 E315:H315">
    <cfRule type="cellIs" dxfId="107" priority="21" operator="greaterThan">
      <formula>0.5</formula>
    </cfRule>
  </conditionalFormatting>
  <conditionalFormatting sqref="S413">
    <cfRule type="containsText" dxfId="106" priority="12" operator="containsText" text="Reduzir o número de casas decimais">
      <formula>NOT(ISERROR(SEARCH("Reduzir o número de casas decimais",S413)))</formula>
    </cfRule>
  </conditionalFormatting>
  <conditionalFormatting sqref="T414">
    <cfRule type="containsText" dxfId="105" priority="1" operator="containsText" text="Reduzir o número de casas decimais">
      <formula>NOT(ISERROR(SEARCH("Reduzir o número de casas decimais",T414)))</formula>
    </cfRule>
  </conditionalFormatting>
  <dataValidations count="7">
    <dataValidation type="list" allowBlank="1" showInputMessage="1" showErrorMessage="1" sqref="K11:K13" xr:uid="{AE362082-2568-4375-BFA1-9EBB0E88CA67}">
      <formula1>$T$12:$T$13</formula1>
    </dataValidation>
    <dataValidation type="list" allowBlank="1" showInputMessage="1" showErrorMessage="1" sqref="M383:R383" xr:uid="{7F65E1A9-F5BB-43DD-B5BD-E345AA4170F3}">
      <formula1>$AA$408:$AA$415</formula1>
    </dataValidation>
    <dataValidation type="list" allowBlank="1" showInputMessage="1" showErrorMessage="1" sqref="D343:I343" xr:uid="{2B3755B2-BE13-4294-8706-25E18EAF34AF}">
      <formula1>$T$349:$T$353</formula1>
    </dataValidation>
    <dataValidation type="list" allowBlank="1" showInputMessage="1" showErrorMessage="1" sqref="O343:R343" xr:uid="{4C40DAB0-3F8A-4B6B-804E-ACF2BC35B53F}">
      <formula1>$V$349:$V$352</formula1>
    </dataValidation>
    <dataValidation type="list" allowBlank="1" showInputMessage="1" showErrorMessage="1" sqref="D344:I344" xr:uid="{B18C6887-6DDB-477C-BDB6-73E6E11F1CA8}">
      <formula1>$U$349:$U$357</formula1>
    </dataValidation>
    <dataValidation type="list" allowBlank="1" showInputMessage="1" showErrorMessage="1" sqref="K397:R397" xr:uid="{F4A36133-BF11-44E4-9BB7-15450A0914B0}">
      <formula1>$X$399:$AD$399</formula1>
    </dataValidation>
    <dataValidation type="list" allowBlank="1" showInputMessage="1" showErrorMessage="1" sqref="F383:L383" xr:uid="{712DBD8E-56DD-4B7B-ABDB-8904650C9EB1}">
      <formula1>$T$389:$T$397</formula1>
    </dataValidation>
  </dataValidations>
  <hyperlinks>
    <hyperlink ref="T1" location="MENU!B10" display="MENU" xr:uid="{F7892D2C-ABF9-42A1-A116-D2EFA1C0A608}"/>
  </hyperlinks>
  <printOptions horizontalCentered="1"/>
  <pageMargins left="0.25" right="0.25" top="0.75" bottom="0.75" header="0.3" footer="0.3"/>
  <pageSetup paperSize="9" scale="61"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F8A58-872C-45EE-9061-E616707C0904}">
  <sheetPr codeName="Planilha6">
    <pageSetUpPr fitToPage="1"/>
  </sheetPr>
  <dimension ref="A1:AO489"/>
  <sheetViews>
    <sheetView showGridLines="0" zoomScaleNormal="100" workbookViewId="0"/>
  </sheetViews>
  <sheetFormatPr defaultColWidth="4.75" defaultRowHeight="20.100000000000001" customHeight="1" x14ac:dyDescent="0.25"/>
  <cols>
    <col min="1" max="18" width="8.625" style="358" customWidth="1"/>
    <col min="19" max="19" width="15.625" style="356" customWidth="1"/>
    <col min="20" max="22" width="25.625" style="356" customWidth="1"/>
    <col min="23" max="35" width="20.625" style="357" customWidth="1"/>
    <col min="36" max="128" width="4.75" style="357" customWidth="1"/>
    <col min="129" max="16384" width="4.75" style="357"/>
  </cols>
  <sheetData>
    <row r="1" spans="1:21" s="356" customFormat="1" ht="140.1" customHeight="1" x14ac:dyDescent="0.25">
      <c r="A1" s="354"/>
      <c r="B1" s="354"/>
      <c r="C1" s="354"/>
      <c r="D1" s="354"/>
      <c r="E1" s="354"/>
      <c r="F1" s="354"/>
      <c r="G1" s="354"/>
      <c r="H1" s="354"/>
      <c r="I1" s="354"/>
      <c r="J1" s="354"/>
      <c r="K1" s="354"/>
      <c r="L1" s="354"/>
      <c r="M1" s="354"/>
      <c r="N1" s="354"/>
      <c r="O1" s="354"/>
      <c r="P1" s="355"/>
      <c r="Q1" s="355"/>
      <c r="R1" s="355"/>
      <c r="T1" s="348" t="s">
        <v>686</v>
      </c>
    </row>
    <row r="2" spans="1:21" s="356" customFormat="1" ht="5.0999999999999996" customHeight="1" x14ac:dyDescent="0.25">
      <c r="A2" s="358"/>
      <c r="B2" s="358"/>
      <c r="C2" s="358"/>
      <c r="D2" s="358"/>
      <c r="E2" s="358"/>
      <c r="F2" s="358"/>
      <c r="G2" s="358"/>
      <c r="H2" s="358"/>
      <c r="I2" s="358"/>
      <c r="J2" s="358"/>
      <c r="K2" s="358"/>
      <c r="L2" s="358"/>
      <c r="M2" s="358"/>
      <c r="N2" s="358"/>
      <c r="O2" s="358"/>
      <c r="P2" s="358"/>
      <c r="Q2" s="358"/>
      <c r="R2" s="358"/>
    </row>
    <row r="3" spans="1:21" s="356" customFormat="1" ht="5.0999999999999996" customHeight="1" x14ac:dyDescent="0.25">
      <c r="A3" s="354"/>
      <c r="B3" s="354"/>
      <c r="C3" s="354"/>
      <c r="D3" s="354"/>
      <c r="E3" s="354"/>
      <c r="F3" s="354"/>
      <c r="G3" s="354"/>
      <c r="H3" s="354"/>
      <c r="I3" s="354"/>
      <c r="J3" s="354"/>
      <c r="K3" s="354"/>
      <c r="L3" s="354"/>
      <c r="M3" s="354"/>
      <c r="N3" s="354"/>
      <c r="O3" s="354"/>
      <c r="P3" s="354"/>
      <c r="Q3" s="354"/>
      <c r="R3" s="354"/>
    </row>
    <row r="5" spans="1:21" s="356" customFormat="1" ht="20.100000000000001" customHeight="1" x14ac:dyDescent="0.25">
      <c r="A5" s="183" t="s">
        <v>79</v>
      </c>
      <c r="B5" s="183"/>
      <c r="C5" s="183"/>
      <c r="D5" s="183"/>
      <c r="E5" s="183"/>
      <c r="F5" s="183"/>
      <c r="G5" s="183"/>
      <c r="H5" s="183"/>
      <c r="I5" s="183"/>
      <c r="J5" s="183"/>
      <c r="K5" s="183"/>
      <c r="L5" s="183"/>
      <c r="M5" s="183"/>
      <c r="N5" s="183"/>
      <c r="O5" s="183"/>
      <c r="P5" s="183"/>
      <c r="Q5" s="183"/>
      <c r="R5" s="183"/>
    </row>
    <row r="6" spans="1:21" s="356" customFormat="1" ht="20.100000000000001" customHeight="1" x14ac:dyDescent="0.25">
      <c r="A6" s="186" t="s">
        <v>212</v>
      </c>
      <c r="B6" s="186"/>
      <c r="C6" s="186"/>
      <c r="D6" s="186"/>
      <c r="E6" s="186"/>
      <c r="F6" s="186"/>
      <c r="G6" s="186"/>
      <c r="H6" s="186"/>
      <c r="I6" s="186"/>
      <c r="J6" s="186"/>
      <c r="K6" s="186"/>
      <c r="L6" s="186"/>
      <c r="M6" s="186"/>
      <c r="N6" s="186"/>
      <c r="O6" s="186"/>
      <c r="P6" s="186"/>
      <c r="Q6" s="186"/>
      <c r="R6" s="186"/>
    </row>
    <row r="7" spans="1:21" ht="20.100000000000001" customHeight="1" x14ac:dyDescent="0.25">
      <c r="A7" s="8"/>
      <c r="B7" s="8"/>
      <c r="C7" s="8"/>
      <c r="D7" s="8"/>
      <c r="E7" s="8"/>
      <c r="F7" s="8"/>
      <c r="G7" s="8"/>
      <c r="H7" s="8"/>
      <c r="I7" s="8"/>
      <c r="J7" s="8"/>
      <c r="K7" s="8"/>
      <c r="L7" s="8"/>
      <c r="M7" s="8"/>
      <c r="N7" s="8"/>
      <c r="O7" s="8"/>
      <c r="P7" s="8"/>
      <c r="Q7" s="8"/>
      <c r="R7" s="8"/>
    </row>
    <row r="8" spans="1:21" s="356" customFormat="1" ht="20.100000000000001" customHeight="1" x14ac:dyDescent="0.25">
      <c r="A8" s="169" t="s">
        <v>8</v>
      </c>
      <c r="B8" s="169"/>
      <c r="C8" s="169"/>
      <c r="D8" s="169"/>
      <c r="E8" s="169"/>
      <c r="F8" s="169"/>
      <c r="G8" s="169"/>
      <c r="H8" s="169"/>
      <c r="I8" s="169"/>
      <c r="J8" s="169"/>
      <c r="K8" s="169"/>
      <c r="L8" s="169"/>
      <c r="M8" s="169"/>
      <c r="N8" s="169"/>
      <c r="O8" s="169"/>
      <c r="P8" s="169"/>
      <c r="Q8" s="169"/>
      <c r="R8" s="169"/>
    </row>
    <row r="9" spans="1:21" ht="20.100000000000001" customHeight="1" x14ac:dyDescent="0.25">
      <c r="A9" s="8"/>
      <c r="B9" s="8"/>
      <c r="C9" s="8"/>
      <c r="D9" s="8"/>
      <c r="E9" s="8"/>
      <c r="F9" s="8"/>
      <c r="G9" s="8"/>
      <c r="H9" s="8"/>
      <c r="I9" s="8"/>
      <c r="J9" s="8"/>
      <c r="K9" s="8"/>
      <c r="L9" s="8"/>
      <c r="M9" s="8"/>
      <c r="N9" s="8"/>
      <c r="O9" s="8"/>
      <c r="P9" s="8"/>
      <c r="Q9" s="8"/>
      <c r="R9" s="8"/>
    </row>
    <row r="10" spans="1:21" s="356" customFormat="1" ht="39.950000000000003" customHeight="1" x14ac:dyDescent="0.25">
      <c r="A10" s="134" t="s">
        <v>5</v>
      </c>
      <c r="B10" s="163" t="s">
        <v>178</v>
      </c>
      <c r="C10" s="163"/>
      <c r="D10" s="163"/>
      <c r="E10" s="163" t="s">
        <v>6</v>
      </c>
      <c r="F10" s="163"/>
      <c r="G10" s="163"/>
      <c r="H10" s="163" t="s">
        <v>7</v>
      </c>
      <c r="I10" s="163"/>
      <c r="J10" s="163"/>
      <c r="K10" s="163" t="s">
        <v>237</v>
      </c>
      <c r="L10" s="163"/>
      <c r="M10" s="163"/>
      <c r="N10" s="163" t="s">
        <v>238</v>
      </c>
      <c r="O10" s="163"/>
      <c r="P10" s="163" t="s">
        <v>239</v>
      </c>
      <c r="Q10" s="163"/>
      <c r="R10" s="163"/>
      <c r="T10" s="360" t="s">
        <v>2</v>
      </c>
      <c r="U10" s="360"/>
    </row>
    <row r="11" spans="1:21" s="356" customFormat="1" ht="20.100000000000001" customHeight="1" x14ac:dyDescent="0.25">
      <c r="A11" s="43">
        <v>1</v>
      </c>
      <c r="B11" s="154">
        <f>'AMOSTRA DOS TERRENOS'!H9</f>
        <v>180000</v>
      </c>
      <c r="C11" s="154"/>
      <c r="D11" s="154"/>
      <c r="E11" s="154">
        <f>'AMOSTRA DOS TERRENOS'!I9</f>
        <v>300</v>
      </c>
      <c r="F11" s="154"/>
      <c r="G11" s="154"/>
      <c r="H11" s="185">
        <f>B11/E11</f>
        <v>600</v>
      </c>
      <c r="I11" s="185"/>
      <c r="J11" s="185"/>
      <c r="K11" s="147" t="s">
        <v>190</v>
      </c>
      <c r="L11" s="147"/>
      <c r="M11" s="147"/>
      <c r="N11" s="189">
        <f>VLOOKUP(K11,$T$12:$U$13,2,0)</f>
        <v>0.9</v>
      </c>
      <c r="O11" s="189"/>
      <c r="P11" s="146">
        <f>H11*N11</f>
        <v>540</v>
      </c>
      <c r="Q11" s="146"/>
      <c r="R11" s="146"/>
      <c r="T11" s="362" t="s">
        <v>191</v>
      </c>
      <c r="U11" s="362" t="s">
        <v>3</v>
      </c>
    </row>
    <row r="12" spans="1:21" s="356" customFormat="1" ht="20.100000000000001" customHeight="1" x14ac:dyDescent="0.25">
      <c r="A12" s="44">
        <v>2</v>
      </c>
      <c r="B12" s="154">
        <f>'AMOSTRA DOS TERRENOS'!H10</f>
        <v>200000</v>
      </c>
      <c r="C12" s="154"/>
      <c r="D12" s="154"/>
      <c r="E12" s="154">
        <f>'AMOSTRA DOS TERRENOS'!I10</f>
        <v>320</v>
      </c>
      <c r="F12" s="154"/>
      <c r="G12" s="154"/>
      <c r="H12" s="150">
        <f>B12/E12</f>
        <v>625</v>
      </c>
      <c r="I12" s="150"/>
      <c r="J12" s="150"/>
      <c r="K12" s="149" t="s">
        <v>190</v>
      </c>
      <c r="L12" s="149"/>
      <c r="M12" s="149"/>
      <c r="N12" s="188">
        <f>VLOOKUP(K12,$T$12:$U$13,2,0)</f>
        <v>0.9</v>
      </c>
      <c r="O12" s="188"/>
      <c r="P12" s="150">
        <f>H12*N12</f>
        <v>562.5</v>
      </c>
      <c r="Q12" s="150"/>
      <c r="R12" s="150"/>
      <c r="T12" s="356" t="s">
        <v>190</v>
      </c>
      <c r="U12" s="364">
        <v>0.9</v>
      </c>
    </row>
    <row r="13" spans="1:21" s="356" customFormat="1" ht="20.100000000000001" customHeight="1" x14ac:dyDescent="0.25">
      <c r="A13" s="44">
        <v>3</v>
      </c>
      <c r="B13" s="154">
        <f>'AMOSTRA DOS TERRENOS'!H11</f>
        <v>110000</v>
      </c>
      <c r="C13" s="154"/>
      <c r="D13" s="154"/>
      <c r="E13" s="154">
        <v>185</v>
      </c>
      <c r="F13" s="154"/>
      <c r="G13" s="154"/>
      <c r="H13" s="150">
        <f t="shared" ref="H13" si="0">B13/E13</f>
        <v>594.59459459459458</v>
      </c>
      <c r="I13" s="150"/>
      <c r="J13" s="150"/>
      <c r="K13" s="149" t="s">
        <v>190</v>
      </c>
      <c r="L13" s="149"/>
      <c r="M13" s="149"/>
      <c r="N13" s="188">
        <f>VLOOKUP(K13,$T$12:$U$13,2,0)</f>
        <v>0.9</v>
      </c>
      <c r="O13" s="188"/>
      <c r="P13" s="150">
        <f t="shared" ref="P13" si="1">H13*N13</f>
        <v>535.1351351351351</v>
      </c>
      <c r="Q13" s="150"/>
      <c r="R13" s="150"/>
      <c r="T13" s="356" t="s">
        <v>4</v>
      </c>
      <c r="U13" s="364">
        <v>1</v>
      </c>
    </row>
    <row r="14" spans="1:21" ht="20.100000000000001" customHeight="1" x14ac:dyDescent="0.25">
      <c r="A14" s="8"/>
      <c r="B14" s="8"/>
      <c r="C14" s="8"/>
      <c r="D14" s="8"/>
      <c r="E14" s="8"/>
      <c r="F14" s="8"/>
      <c r="G14" s="8"/>
      <c r="H14" s="8"/>
      <c r="I14" s="8"/>
      <c r="J14" s="8"/>
      <c r="K14" s="8"/>
      <c r="L14" s="8"/>
      <c r="M14" s="8"/>
      <c r="N14" s="8"/>
      <c r="O14" s="8"/>
      <c r="P14" s="8"/>
      <c r="Q14" s="8"/>
      <c r="R14" s="8"/>
    </row>
    <row r="15" spans="1:21" s="356" customFormat="1" ht="20.100000000000001" customHeight="1" x14ac:dyDescent="0.25">
      <c r="A15" s="8"/>
      <c r="B15" s="8"/>
      <c r="C15" s="8"/>
      <c r="D15" s="8"/>
      <c r="E15" s="8"/>
      <c r="F15" s="8"/>
      <c r="G15" s="8"/>
      <c r="H15" s="8"/>
      <c r="I15" s="8"/>
      <c r="J15" s="8"/>
      <c r="K15" s="8"/>
      <c r="L15" s="147" t="s">
        <v>22</v>
      </c>
      <c r="M15" s="147"/>
      <c r="N15" s="147"/>
      <c r="O15" s="147"/>
      <c r="P15" s="146">
        <f>AVERAGE(P11:R13)</f>
        <v>545.87837837837833</v>
      </c>
      <c r="Q15" s="146"/>
      <c r="R15" s="146"/>
    </row>
    <row r="16" spans="1:21" s="356" customFormat="1" ht="20.100000000000001" customHeight="1" x14ac:dyDescent="0.25">
      <c r="A16" s="8"/>
      <c r="B16" s="8"/>
      <c r="C16" s="8"/>
      <c r="D16" s="8"/>
      <c r="E16" s="8"/>
      <c r="F16" s="8"/>
      <c r="G16" s="8"/>
      <c r="H16" s="8"/>
      <c r="I16" s="8"/>
      <c r="J16" s="8"/>
      <c r="K16" s="8"/>
      <c r="L16" s="157" t="s">
        <v>23</v>
      </c>
      <c r="M16" s="157"/>
      <c r="N16" s="157"/>
      <c r="O16" s="157"/>
      <c r="P16" s="146">
        <f>STDEVA(P11:R13)</f>
        <v>14.598816956781775</v>
      </c>
      <c r="Q16" s="146"/>
      <c r="R16" s="146"/>
    </row>
    <row r="17" spans="1:18" s="356" customFormat="1" ht="20.100000000000001" customHeight="1" x14ac:dyDescent="0.25">
      <c r="A17" s="8"/>
      <c r="B17" s="8"/>
      <c r="C17" s="8"/>
      <c r="D17" s="8"/>
      <c r="E17" s="8"/>
      <c r="F17" s="8"/>
      <c r="G17" s="8"/>
      <c r="H17" s="8"/>
      <c r="I17" s="8"/>
      <c r="J17" s="8"/>
      <c r="K17" s="8"/>
      <c r="L17" s="149" t="s">
        <v>21</v>
      </c>
      <c r="M17" s="149"/>
      <c r="N17" s="149"/>
      <c r="O17" s="149"/>
      <c r="P17" s="162">
        <f>P16/P15</f>
        <v>2.6743717163061058E-2</v>
      </c>
      <c r="Q17" s="162"/>
      <c r="R17" s="162"/>
    </row>
    <row r="18" spans="1:18" ht="20.100000000000001" customHeight="1" x14ac:dyDescent="0.25">
      <c r="A18" s="8"/>
      <c r="B18" s="8"/>
      <c r="C18" s="8"/>
      <c r="D18" s="8"/>
      <c r="E18" s="8"/>
      <c r="F18" s="8"/>
      <c r="G18" s="8"/>
      <c r="H18" s="8"/>
      <c r="I18" s="8"/>
      <c r="J18" s="8"/>
      <c r="K18" s="8"/>
      <c r="L18" s="8"/>
      <c r="M18" s="8"/>
      <c r="N18" s="8"/>
      <c r="O18" s="8"/>
      <c r="P18" s="8"/>
      <c r="Q18" s="8"/>
      <c r="R18" s="8"/>
    </row>
    <row r="19" spans="1:18" ht="20.100000000000001" customHeight="1" x14ac:dyDescent="0.25">
      <c r="A19" s="8"/>
      <c r="B19" s="8"/>
      <c r="C19" s="8"/>
      <c r="D19" s="8"/>
      <c r="E19" s="8"/>
      <c r="F19" s="8"/>
      <c r="G19" s="8"/>
      <c r="H19" s="8"/>
      <c r="I19" s="8"/>
      <c r="J19" s="8"/>
      <c r="K19" s="8"/>
      <c r="L19" s="8"/>
      <c r="M19" s="8"/>
      <c r="N19" s="8"/>
      <c r="O19" s="8"/>
      <c r="P19" s="8"/>
      <c r="Q19" s="8"/>
      <c r="R19" s="8"/>
    </row>
    <row r="20" spans="1:18" s="356" customFormat="1" ht="20.100000000000001" customHeight="1" x14ac:dyDescent="0.25">
      <c r="A20" s="169" t="s">
        <v>15</v>
      </c>
      <c r="B20" s="169"/>
      <c r="C20" s="169"/>
      <c r="D20" s="169"/>
      <c r="E20" s="169"/>
      <c r="F20" s="169"/>
      <c r="G20" s="169"/>
      <c r="H20" s="169"/>
      <c r="I20" s="169"/>
      <c r="J20" s="169"/>
      <c r="K20" s="169"/>
      <c r="L20" s="169"/>
      <c r="M20" s="169"/>
      <c r="N20" s="169"/>
      <c r="O20" s="169"/>
      <c r="P20" s="169"/>
      <c r="Q20" s="169"/>
      <c r="R20" s="169"/>
    </row>
    <row r="21" spans="1:18" ht="20.100000000000001" customHeight="1" x14ac:dyDescent="0.25">
      <c r="A21" s="8"/>
      <c r="B21" s="8"/>
      <c r="C21" s="8"/>
      <c r="D21" s="8"/>
      <c r="E21" s="8"/>
      <c r="F21" s="8"/>
      <c r="G21" s="8"/>
      <c r="H21" s="8"/>
      <c r="I21" s="8"/>
      <c r="J21" s="8"/>
      <c r="K21" s="8"/>
      <c r="L21" s="8"/>
      <c r="M21" s="8"/>
      <c r="N21" s="8"/>
      <c r="O21" s="8"/>
      <c r="P21" s="8"/>
      <c r="Q21" s="8"/>
      <c r="R21" s="8"/>
    </row>
    <row r="22" spans="1:18" s="356" customFormat="1" ht="80.099999999999994" customHeight="1" x14ac:dyDescent="0.25">
      <c r="A22" s="158" t="s">
        <v>62</v>
      </c>
      <c r="B22" s="158"/>
      <c r="C22" s="158"/>
      <c r="D22" s="158"/>
      <c r="E22" s="158"/>
      <c r="F22" s="158"/>
      <c r="G22" s="158"/>
      <c r="H22" s="158"/>
      <c r="I22" s="158"/>
      <c r="J22" s="158"/>
      <c r="K22" s="158"/>
      <c r="L22" s="158"/>
      <c r="M22" s="158"/>
      <c r="N22" s="158"/>
      <c r="O22" s="158"/>
      <c r="P22" s="158"/>
      <c r="Q22" s="158"/>
      <c r="R22" s="158"/>
    </row>
    <row r="23" spans="1:18" ht="20.100000000000001" customHeight="1" x14ac:dyDescent="0.25">
      <c r="A23" s="8"/>
      <c r="B23" s="8"/>
      <c r="C23" s="8"/>
      <c r="D23" s="8"/>
      <c r="E23" s="8"/>
      <c r="F23" s="8"/>
      <c r="G23" s="8"/>
      <c r="H23" s="8"/>
      <c r="I23" s="8"/>
      <c r="J23" s="8"/>
      <c r="K23" s="8"/>
      <c r="L23" s="8"/>
      <c r="M23" s="8"/>
      <c r="N23" s="8"/>
      <c r="O23" s="8"/>
      <c r="P23" s="8"/>
      <c r="Q23" s="8"/>
      <c r="R23" s="8"/>
    </row>
    <row r="24" spans="1:18" s="356" customFormat="1" ht="20.100000000000001" customHeight="1" x14ac:dyDescent="0.25">
      <c r="A24" s="163" t="s">
        <v>9</v>
      </c>
      <c r="B24" s="163"/>
      <c r="C24" s="163"/>
      <c r="D24" s="163"/>
      <c r="E24" s="163"/>
      <c r="F24" s="163"/>
      <c r="G24" s="163"/>
      <c r="H24" s="163" t="s">
        <v>63</v>
      </c>
      <c r="I24" s="163"/>
      <c r="J24" s="163" t="s">
        <v>188</v>
      </c>
      <c r="K24" s="163"/>
      <c r="L24" s="163"/>
      <c r="M24" s="163"/>
      <c r="N24" s="163"/>
      <c r="O24" s="163" t="s">
        <v>189</v>
      </c>
      <c r="P24" s="163"/>
      <c r="Q24" s="163"/>
      <c r="R24" s="163"/>
    </row>
    <row r="25" spans="1:18" s="356" customFormat="1" ht="20.100000000000001" customHeight="1" x14ac:dyDescent="0.25">
      <c r="A25" s="147" t="s">
        <v>10</v>
      </c>
      <c r="B25" s="147"/>
      <c r="C25" s="147"/>
      <c r="D25" s="147"/>
      <c r="E25" s="147"/>
      <c r="F25" s="147"/>
      <c r="G25" s="147"/>
      <c r="H25" s="171" t="s">
        <v>214</v>
      </c>
      <c r="I25" s="171"/>
      <c r="J25" s="147" t="s">
        <v>183</v>
      </c>
      <c r="K25" s="147"/>
      <c r="L25" s="147"/>
      <c r="M25" s="147"/>
      <c r="N25" s="147"/>
      <c r="O25" s="146">
        <v>1</v>
      </c>
      <c r="P25" s="146"/>
      <c r="Q25" s="146"/>
      <c r="R25" s="146"/>
    </row>
    <row r="26" spans="1:18" s="356" customFormat="1" ht="20.100000000000001" customHeight="1" x14ac:dyDescent="0.25">
      <c r="A26" s="149" t="s">
        <v>13</v>
      </c>
      <c r="B26" s="149"/>
      <c r="C26" s="149"/>
      <c r="D26" s="149"/>
      <c r="E26" s="149"/>
      <c r="F26" s="149"/>
      <c r="G26" s="149"/>
      <c r="H26" s="170" t="s">
        <v>215</v>
      </c>
      <c r="I26" s="170"/>
      <c r="J26" s="149" t="s">
        <v>184</v>
      </c>
      <c r="K26" s="149"/>
      <c r="L26" s="149"/>
      <c r="M26" s="149"/>
      <c r="N26" s="149"/>
      <c r="O26" s="150">
        <v>1</v>
      </c>
      <c r="P26" s="150"/>
      <c r="Q26" s="150"/>
      <c r="R26" s="150"/>
    </row>
    <row r="27" spans="1:18" s="356" customFormat="1" ht="20.100000000000001" customHeight="1" x14ac:dyDescent="0.25">
      <c r="A27" s="149" t="s">
        <v>14</v>
      </c>
      <c r="B27" s="149"/>
      <c r="C27" s="149"/>
      <c r="D27" s="149"/>
      <c r="E27" s="149"/>
      <c r="F27" s="149"/>
      <c r="G27" s="149"/>
      <c r="H27" s="170" t="s">
        <v>216</v>
      </c>
      <c r="I27" s="170"/>
      <c r="J27" s="149" t="s">
        <v>185</v>
      </c>
      <c r="K27" s="149"/>
      <c r="L27" s="149"/>
      <c r="M27" s="149"/>
      <c r="N27" s="149"/>
      <c r="O27" s="150">
        <v>1</v>
      </c>
      <c r="P27" s="150"/>
      <c r="Q27" s="150"/>
      <c r="R27" s="150"/>
    </row>
    <row r="28" spans="1:18" s="356" customFormat="1" ht="20.100000000000001" customHeight="1" x14ac:dyDescent="0.25">
      <c r="A28" s="149" t="s">
        <v>11</v>
      </c>
      <c r="B28" s="149"/>
      <c r="C28" s="149"/>
      <c r="D28" s="149"/>
      <c r="E28" s="149"/>
      <c r="F28" s="149"/>
      <c r="G28" s="149"/>
      <c r="H28" s="170" t="s">
        <v>217</v>
      </c>
      <c r="I28" s="170"/>
      <c r="J28" s="149" t="s">
        <v>186</v>
      </c>
      <c r="K28" s="149"/>
      <c r="L28" s="149"/>
      <c r="M28" s="149"/>
      <c r="N28" s="149"/>
      <c r="O28" s="150">
        <v>1</v>
      </c>
      <c r="P28" s="150"/>
      <c r="Q28" s="150"/>
      <c r="R28" s="150"/>
    </row>
    <row r="29" spans="1:18" s="356" customFormat="1" ht="20.100000000000001" customHeight="1" x14ac:dyDescent="0.25">
      <c r="A29" s="149" t="s">
        <v>12</v>
      </c>
      <c r="B29" s="149"/>
      <c r="C29" s="149"/>
      <c r="D29" s="149"/>
      <c r="E29" s="149"/>
      <c r="F29" s="149"/>
      <c r="G29" s="149"/>
      <c r="H29" s="170" t="s">
        <v>218</v>
      </c>
      <c r="I29" s="170"/>
      <c r="J29" s="149" t="s">
        <v>187</v>
      </c>
      <c r="K29" s="149"/>
      <c r="L29" s="149"/>
      <c r="M29" s="149"/>
      <c r="N29" s="149"/>
      <c r="O29" s="150">
        <v>1</v>
      </c>
      <c r="P29" s="150"/>
      <c r="Q29" s="150"/>
      <c r="R29" s="150"/>
    </row>
    <row r="30" spans="1:18" ht="20.100000000000001" customHeight="1" x14ac:dyDescent="0.25">
      <c r="A30" s="8"/>
      <c r="B30" s="8"/>
      <c r="C30" s="8"/>
      <c r="D30" s="8"/>
      <c r="E30" s="8"/>
      <c r="F30" s="8"/>
      <c r="G30" s="8"/>
      <c r="H30" s="8"/>
      <c r="I30" s="8"/>
      <c r="J30" s="8"/>
      <c r="K30" s="8"/>
      <c r="L30" s="8"/>
      <c r="M30" s="8"/>
      <c r="N30" s="8"/>
      <c r="O30" s="8"/>
      <c r="P30" s="8"/>
      <c r="Q30" s="8"/>
      <c r="R30" s="8"/>
    </row>
    <row r="31" spans="1:18" ht="20.100000000000001" customHeight="1" x14ac:dyDescent="0.25">
      <c r="A31" s="8"/>
      <c r="B31" s="8"/>
      <c r="C31" s="8"/>
      <c r="D31" s="8"/>
      <c r="E31" s="8"/>
      <c r="F31" s="8"/>
      <c r="G31" s="8"/>
      <c r="H31" s="8"/>
      <c r="I31" s="8"/>
      <c r="J31" s="8"/>
      <c r="K31" s="8"/>
      <c r="L31" s="8"/>
      <c r="M31" s="8"/>
      <c r="N31" s="8"/>
      <c r="O31" s="8"/>
      <c r="P31" s="8"/>
      <c r="Q31" s="8"/>
      <c r="R31" s="8"/>
    </row>
    <row r="32" spans="1:18" s="356" customFormat="1" ht="20.100000000000001" customHeight="1" x14ac:dyDescent="0.25">
      <c r="A32" s="163" t="s">
        <v>19</v>
      </c>
      <c r="B32" s="163"/>
      <c r="C32" s="163"/>
      <c r="D32" s="163"/>
      <c r="E32" s="187" t="s">
        <v>20</v>
      </c>
      <c r="F32" s="187"/>
      <c r="G32" s="187"/>
      <c r="H32" s="187"/>
      <c r="I32" s="187"/>
      <c r="J32" s="163" t="s">
        <v>16</v>
      </c>
      <c r="K32" s="163"/>
      <c r="L32" s="8"/>
      <c r="M32" s="8"/>
      <c r="N32" s="8"/>
      <c r="O32" s="8"/>
      <c r="P32" s="8"/>
      <c r="Q32" s="8"/>
      <c r="R32" s="8"/>
    </row>
    <row r="33" spans="1:25" ht="20.100000000000001" customHeight="1" x14ac:dyDescent="0.25">
      <c r="A33" s="163"/>
      <c r="B33" s="163"/>
      <c r="C33" s="163"/>
      <c r="D33" s="163"/>
      <c r="E33" s="46" t="s">
        <v>214</v>
      </c>
      <c r="F33" s="46" t="s">
        <v>215</v>
      </c>
      <c r="G33" s="46" t="s">
        <v>216</v>
      </c>
      <c r="H33" s="46" t="s">
        <v>217</v>
      </c>
      <c r="I33" s="46" t="s">
        <v>218</v>
      </c>
      <c r="J33" s="163"/>
      <c r="K33" s="163"/>
      <c r="L33" s="8"/>
      <c r="M33" s="8"/>
      <c r="N33" s="8"/>
      <c r="O33" s="8"/>
      <c r="P33" s="8"/>
      <c r="Q33" s="8"/>
      <c r="R33" s="8"/>
    </row>
    <row r="34" spans="1:25" ht="20.100000000000001" customHeight="1" x14ac:dyDescent="0.25">
      <c r="A34" s="187"/>
      <c r="B34" s="187"/>
      <c r="C34" s="187"/>
      <c r="D34" s="187"/>
      <c r="E34" s="5">
        <v>1</v>
      </c>
      <c r="F34" s="5">
        <v>0.95</v>
      </c>
      <c r="G34" s="5">
        <v>0.8</v>
      </c>
      <c r="H34" s="5">
        <v>1</v>
      </c>
      <c r="I34" s="5">
        <v>1</v>
      </c>
      <c r="J34" s="146">
        <f>SUM(E34:I34)-COUNT(E34:I34)+1</f>
        <v>0.75</v>
      </c>
      <c r="K34" s="146"/>
      <c r="L34" s="8"/>
      <c r="M34" s="8"/>
      <c r="N34" s="8"/>
      <c r="O34" s="8"/>
      <c r="P34" s="8"/>
      <c r="Q34" s="8"/>
      <c r="R34" s="8"/>
    </row>
    <row r="35" spans="1:25" ht="20.100000000000001" customHeight="1" x14ac:dyDescent="0.25">
      <c r="A35" s="8"/>
      <c r="B35" s="8"/>
      <c r="C35" s="8"/>
      <c r="D35" s="8"/>
      <c r="E35" s="8"/>
      <c r="F35" s="8"/>
      <c r="G35" s="8"/>
      <c r="H35" s="8"/>
      <c r="I35" s="8"/>
      <c r="J35" s="8"/>
      <c r="K35" s="8"/>
      <c r="L35" s="8"/>
      <c r="M35" s="8"/>
      <c r="N35" s="8"/>
      <c r="O35" s="8"/>
      <c r="P35" s="8"/>
      <c r="Q35" s="8"/>
      <c r="R35" s="8"/>
    </row>
    <row r="36" spans="1:25" ht="39.950000000000003" customHeight="1" x14ac:dyDescent="0.25">
      <c r="A36" s="46" t="s">
        <v>5</v>
      </c>
      <c r="B36" s="166" t="str">
        <f>P10</f>
        <v>Valor unitário ajustado ao fator</v>
      </c>
      <c r="C36" s="166"/>
      <c r="D36" s="166"/>
      <c r="E36" s="46" t="s">
        <v>214</v>
      </c>
      <c r="F36" s="46" t="s">
        <v>215</v>
      </c>
      <c r="G36" s="46" t="s">
        <v>216</v>
      </c>
      <c r="H36" s="46" t="s">
        <v>217</v>
      </c>
      <c r="I36" s="46" t="s">
        <v>218</v>
      </c>
      <c r="J36" s="166" t="s">
        <v>16</v>
      </c>
      <c r="K36" s="166"/>
      <c r="L36" s="166" t="s">
        <v>17</v>
      </c>
      <c r="M36" s="166"/>
      <c r="N36" s="166" t="s">
        <v>9</v>
      </c>
      <c r="O36" s="166"/>
      <c r="P36" s="166" t="s">
        <v>18</v>
      </c>
      <c r="Q36" s="166"/>
      <c r="R36" s="166"/>
      <c r="Y36" s="357" t="s">
        <v>235</v>
      </c>
    </row>
    <row r="37" spans="1:25" ht="20.100000000000001" customHeight="1" x14ac:dyDescent="0.25">
      <c r="A37" s="43">
        <v>1</v>
      </c>
      <c r="B37" s="146">
        <f>P11</f>
        <v>540</v>
      </c>
      <c r="C37" s="146"/>
      <c r="D37" s="146"/>
      <c r="E37" s="5">
        <v>1</v>
      </c>
      <c r="F37" s="5">
        <v>0.95</v>
      </c>
      <c r="G37" s="5">
        <v>1</v>
      </c>
      <c r="H37" s="5">
        <v>1</v>
      </c>
      <c r="I37" s="5">
        <v>1</v>
      </c>
      <c r="J37" s="146">
        <f>SUM(E37:I37)-COUNT(E37:I37)+1</f>
        <v>0.95000000000000018</v>
      </c>
      <c r="K37" s="147"/>
      <c r="L37" s="146">
        <f t="shared" ref="L37:L39" si="2">$J$34</f>
        <v>0.75</v>
      </c>
      <c r="M37" s="147"/>
      <c r="N37" s="146">
        <f t="shared" ref="N37:N39" si="3">L37/J37</f>
        <v>0.78947368421052622</v>
      </c>
      <c r="O37" s="147"/>
      <c r="P37" s="146">
        <f t="shared" ref="P37:P39" si="4">B37*N37</f>
        <v>426.31578947368416</v>
      </c>
      <c r="Q37" s="146"/>
      <c r="R37" s="146"/>
      <c r="Y37" s="357">
        <v>1</v>
      </c>
    </row>
    <row r="38" spans="1:25" ht="20.100000000000001" customHeight="1" x14ac:dyDescent="0.25">
      <c r="A38" s="44">
        <v>2</v>
      </c>
      <c r="B38" s="150">
        <f>P12</f>
        <v>562.5</v>
      </c>
      <c r="C38" s="150"/>
      <c r="D38" s="150"/>
      <c r="E38" s="2">
        <v>1</v>
      </c>
      <c r="F38" s="2">
        <v>0.95</v>
      </c>
      <c r="G38" s="2">
        <v>1</v>
      </c>
      <c r="H38" s="2">
        <v>1</v>
      </c>
      <c r="I38" s="2">
        <v>1</v>
      </c>
      <c r="J38" s="150">
        <f t="shared" ref="J38:J39" si="5">SUM(E38:I38)-COUNT(E38:I38)+1</f>
        <v>0.95000000000000018</v>
      </c>
      <c r="K38" s="149"/>
      <c r="L38" s="150">
        <f t="shared" si="2"/>
        <v>0.75</v>
      </c>
      <c r="M38" s="149"/>
      <c r="N38" s="150">
        <f t="shared" si="3"/>
        <v>0.78947368421052622</v>
      </c>
      <c r="O38" s="149"/>
      <c r="P38" s="150">
        <f t="shared" si="4"/>
        <v>444.07894736842098</v>
      </c>
      <c r="Q38" s="150"/>
      <c r="R38" s="150"/>
      <c r="Y38" s="357">
        <v>1</v>
      </c>
    </row>
    <row r="39" spans="1:25" ht="20.100000000000001" customHeight="1" x14ac:dyDescent="0.25">
      <c r="A39" s="44">
        <v>3</v>
      </c>
      <c r="B39" s="150">
        <f>P13</f>
        <v>535.1351351351351</v>
      </c>
      <c r="C39" s="150"/>
      <c r="D39" s="150"/>
      <c r="E39" s="2">
        <v>0.95</v>
      </c>
      <c r="F39" s="2">
        <v>0.9</v>
      </c>
      <c r="G39" s="2">
        <v>0.8</v>
      </c>
      <c r="H39" s="2">
        <v>1</v>
      </c>
      <c r="I39" s="2">
        <v>1</v>
      </c>
      <c r="J39" s="150">
        <f t="shared" si="5"/>
        <v>0.65000000000000036</v>
      </c>
      <c r="K39" s="149"/>
      <c r="L39" s="150">
        <f t="shared" si="2"/>
        <v>0.75</v>
      </c>
      <c r="M39" s="149"/>
      <c r="N39" s="150">
        <f t="shared" si="3"/>
        <v>1.1538461538461533</v>
      </c>
      <c r="O39" s="149"/>
      <c r="P39" s="150">
        <f t="shared" si="4"/>
        <v>617.46361746361708</v>
      </c>
      <c r="Q39" s="150"/>
      <c r="R39" s="150"/>
      <c r="Y39" s="357">
        <v>1</v>
      </c>
    </row>
    <row r="40" spans="1:25" ht="20.100000000000001" customHeight="1" x14ac:dyDescent="0.25">
      <c r="A40" s="8"/>
      <c r="B40" s="8"/>
      <c r="C40" s="8"/>
      <c r="D40" s="8"/>
      <c r="E40" s="8"/>
      <c r="F40" s="8"/>
      <c r="G40" s="8"/>
      <c r="H40" s="8"/>
      <c r="I40" s="8"/>
      <c r="J40" s="8"/>
      <c r="K40" s="8"/>
      <c r="L40" s="8"/>
      <c r="M40" s="8"/>
      <c r="N40" s="8"/>
      <c r="O40" s="8"/>
      <c r="P40" s="8"/>
      <c r="Q40" s="8"/>
      <c r="R40" s="8"/>
    </row>
    <row r="41" spans="1:25" ht="20.100000000000001" customHeight="1" x14ac:dyDescent="0.25">
      <c r="A41" s="8"/>
      <c r="B41" s="8"/>
      <c r="C41" s="8"/>
      <c r="D41" s="8"/>
      <c r="E41" s="47"/>
      <c r="F41" s="47"/>
      <c r="G41" s="47"/>
      <c r="H41" s="47"/>
      <c r="I41" s="47"/>
      <c r="J41" s="8"/>
      <c r="K41" s="8"/>
      <c r="L41" s="147" t="s">
        <v>22</v>
      </c>
      <c r="M41" s="147"/>
      <c r="N41" s="147"/>
      <c r="O41" s="147"/>
      <c r="P41" s="146">
        <f>AVERAGE(P37:R39)</f>
        <v>495.95278476857408</v>
      </c>
      <c r="Q41" s="146"/>
      <c r="R41" s="146"/>
    </row>
    <row r="42" spans="1:25" ht="20.100000000000001" customHeight="1" x14ac:dyDescent="0.25">
      <c r="A42" s="8"/>
      <c r="B42" s="8"/>
      <c r="C42" s="8"/>
      <c r="D42" s="8"/>
      <c r="E42" s="15"/>
      <c r="F42" s="8"/>
      <c r="G42" s="8"/>
      <c r="H42" s="8"/>
      <c r="I42" s="8"/>
      <c r="J42" s="8"/>
      <c r="K42" s="8"/>
      <c r="L42" s="157" t="s">
        <v>23</v>
      </c>
      <c r="M42" s="157"/>
      <c r="N42" s="157"/>
      <c r="O42" s="157"/>
      <c r="P42" s="146">
        <f>STDEVA(P37:R39)</f>
        <v>105.60560729090254</v>
      </c>
      <c r="Q42" s="146"/>
      <c r="R42" s="146"/>
    </row>
    <row r="43" spans="1:25" ht="20.100000000000001" customHeight="1" x14ac:dyDescent="0.25">
      <c r="A43" s="8"/>
      <c r="B43" s="8"/>
      <c r="C43" s="8"/>
      <c r="D43" s="8"/>
      <c r="E43" s="8"/>
      <c r="F43" s="8"/>
      <c r="G43" s="8"/>
      <c r="H43" s="48"/>
      <c r="I43" s="8"/>
      <c r="J43" s="8"/>
      <c r="K43" s="8"/>
      <c r="L43" s="149" t="s">
        <v>21</v>
      </c>
      <c r="M43" s="149"/>
      <c r="N43" s="149"/>
      <c r="O43" s="149"/>
      <c r="P43" s="162">
        <f>P42/P41</f>
        <v>0.21293480051771696</v>
      </c>
      <c r="Q43" s="162"/>
      <c r="R43" s="162"/>
    </row>
    <row r="44" spans="1:25" ht="20.100000000000001" customHeight="1" x14ac:dyDescent="0.25">
      <c r="A44" s="8"/>
      <c r="B44" s="8"/>
      <c r="C44" s="8"/>
      <c r="D44" s="8"/>
      <c r="E44" s="8"/>
      <c r="F44" s="8"/>
      <c r="G44" s="8"/>
      <c r="H44" s="48"/>
      <c r="I44" s="8"/>
      <c r="J44" s="8"/>
      <c r="K44" s="8"/>
      <c r="L44" s="8"/>
      <c r="M44" s="8"/>
      <c r="N44" s="8"/>
      <c r="O44" s="8"/>
      <c r="P44" s="49"/>
      <c r="Q44" s="49"/>
      <c r="R44" s="49"/>
    </row>
    <row r="45" spans="1:25" ht="20.100000000000001" customHeight="1" x14ac:dyDescent="0.25">
      <c r="A45" s="8"/>
      <c r="B45" s="8"/>
      <c r="C45" s="8"/>
      <c r="D45" s="8"/>
      <c r="E45" s="8"/>
      <c r="F45" s="8"/>
      <c r="G45" s="8"/>
      <c r="H45" s="8"/>
      <c r="I45" s="50"/>
      <c r="J45" s="8"/>
      <c r="K45" s="8"/>
      <c r="L45" s="8"/>
      <c r="M45" s="8"/>
      <c r="N45" s="8"/>
      <c r="O45" s="8"/>
      <c r="P45" s="8"/>
      <c r="Q45" s="8"/>
      <c r="R45" s="8"/>
    </row>
    <row r="46" spans="1:25" ht="20.100000000000001" customHeight="1" x14ac:dyDescent="0.25">
      <c r="A46" s="168" t="s">
        <v>242</v>
      </c>
      <c r="B46" s="168"/>
      <c r="C46" s="168"/>
      <c r="D46" s="168"/>
      <c r="E46" s="168"/>
      <c r="F46" s="168"/>
      <c r="G46" s="168"/>
      <c r="H46" s="168"/>
      <c r="I46" s="168"/>
      <c r="J46" s="168"/>
      <c r="K46" s="168"/>
      <c r="L46" s="168"/>
      <c r="M46" s="168"/>
      <c r="N46" s="168"/>
      <c r="O46" s="168"/>
      <c r="P46" s="168"/>
      <c r="Q46" s="168"/>
      <c r="R46" s="168"/>
    </row>
    <row r="47" spans="1:25" ht="20.100000000000001" customHeight="1" x14ac:dyDescent="0.25">
      <c r="A47" s="8"/>
      <c r="B47" s="8"/>
      <c r="C47" s="8"/>
      <c r="D47" s="8"/>
      <c r="E47" s="8"/>
      <c r="F47" s="8"/>
      <c r="G47" s="8"/>
      <c r="H47" s="8"/>
      <c r="I47" s="50"/>
      <c r="J47" s="8"/>
      <c r="K47" s="8"/>
      <c r="L47" s="8"/>
      <c r="M47" s="8"/>
      <c r="N47" s="8"/>
      <c r="O47" s="8"/>
      <c r="P47" s="8"/>
      <c r="Q47" s="8"/>
      <c r="R47" s="8"/>
    </row>
    <row r="48" spans="1:25" ht="20.100000000000001" customHeight="1" x14ac:dyDescent="0.25">
      <c r="A48" s="8"/>
      <c r="B48" s="8"/>
      <c r="C48" s="8"/>
      <c r="D48" s="8"/>
      <c r="E48" s="8"/>
      <c r="F48" s="8"/>
      <c r="G48" s="8"/>
      <c r="H48" s="8"/>
      <c r="I48" s="50"/>
      <c r="J48" s="8"/>
      <c r="K48" s="8"/>
      <c r="L48" s="8"/>
      <c r="M48" s="8"/>
      <c r="N48" s="8"/>
      <c r="O48" s="8"/>
      <c r="P48" s="8"/>
      <c r="Q48" s="8"/>
      <c r="R48" s="8"/>
    </row>
    <row r="49" spans="1:35" s="367" customFormat="1" ht="20.100000000000001" customHeight="1" x14ac:dyDescent="0.25">
      <c r="A49" s="8"/>
      <c r="B49" s="8"/>
      <c r="C49" s="8"/>
      <c r="D49" s="8"/>
      <c r="E49" s="8"/>
      <c r="F49" s="8"/>
      <c r="G49" s="8"/>
      <c r="H49" s="8"/>
      <c r="I49" s="50"/>
      <c r="J49" s="8"/>
      <c r="K49" s="8"/>
      <c r="L49" s="8"/>
      <c r="M49" s="8"/>
      <c r="N49" s="8"/>
      <c r="O49" s="8"/>
      <c r="P49" s="8"/>
      <c r="Q49" s="8"/>
      <c r="R49" s="8"/>
      <c r="S49" s="356"/>
      <c r="T49" s="356"/>
      <c r="U49" s="356"/>
      <c r="V49" s="356"/>
      <c r="W49" s="357"/>
      <c r="X49" s="357"/>
      <c r="Y49" s="357"/>
      <c r="Z49" s="357"/>
      <c r="AA49" s="357"/>
      <c r="AB49" s="357"/>
      <c r="AC49" s="357"/>
      <c r="AD49" s="357"/>
      <c r="AE49" s="357"/>
      <c r="AF49" s="357"/>
      <c r="AG49" s="357"/>
      <c r="AH49" s="357"/>
      <c r="AI49" s="357"/>
    </row>
    <row r="50" spans="1:35" s="367" customFormat="1" ht="20.100000000000001" customHeight="1" x14ac:dyDescent="0.25">
      <c r="A50" s="8"/>
      <c r="B50" s="8"/>
      <c r="C50" s="8"/>
      <c r="D50" s="8"/>
      <c r="E50" s="8"/>
      <c r="F50" s="8"/>
      <c r="G50" s="8"/>
      <c r="H50" s="8"/>
      <c r="I50" s="50"/>
      <c r="J50" s="8"/>
      <c r="K50" s="8"/>
      <c r="L50" s="8"/>
      <c r="M50" s="8"/>
      <c r="N50" s="8"/>
      <c r="O50" s="8"/>
      <c r="P50" s="8"/>
      <c r="Q50" s="8"/>
      <c r="R50" s="8"/>
      <c r="S50" s="356"/>
      <c r="T50" s="356"/>
      <c r="U50" s="356"/>
      <c r="V50" s="356"/>
      <c r="W50" s="357"/>
      <c r="X50" s="357"/>
      <c r="Y50" s="357"/>
      <c r="Z50" s="357"/>
      <c r="AA50" s="357"/>
      <c r="AB50" s="357"/>
      <c r="AC50" s="357"/>
      <c r="AD50" s="357"/>
      <c r="AE50" s="357"/>
      <c r="AF50" s="357"/>
      <c r="AG50" s="357"/>
      <c r="AH50" s="357"/>
      <c r="AI50" s="357"/>
    </row>
    <row r="51" spans="1:35" s="367" customFormat="1" ht="20.100000000000001" customHeight="1" x14ac:dyDescent="0.25">
      <c r="A51" s="8"/>
      <c r="B51" s="8"/>
      <c r="C51" s="8"/>
      <c r="D51" s="8"/>
      <c r="E51" s="8"/>
      <c r="F51" s="8"/>
      <c r="G51" s="8"/>
      <c r="H51" s="8"/>
      <c r="I51" s="50"/>
      <c r="J51" s="8"/>
      <c r="K51" s="8"/>
      <c r="L51" s="8"/>
      <c r="M51" s="8"/>
      <c r="N51" s="8"/>
      <c r="O51" s="8"/>
      <c r="P51" s="8"/>
      <c r="Q51" s="8"/>
      <c r="R51" s="8"/>
      <c r="S51" s="356"/>
      <c r="T51" s="356"/>
      <c r="U51" s="356"/>
      <c r="V51" s="356"/>
      <c r="W51" s="357"/>
      <c r="X51" s="357"/>
      <c r="Y51" s="357"/>
      <c r="Z51" s="357"/>
      <c r="AA51" s="357"/>
      <c r="AB51" s="357"/>
      <c r="AC51" s="357"/>
      <c r="AD51" s="357"/>
      <c r="AE51" s="357"/>
      <c r="AF51" s="357"/>
      <c r="AG51" s="357"/>
      <c r="AH51" s="357"/>
      <c r="AI51" s="357"/>
    </row>
    <row r="52" spans="1:35" s="367" customFormat="1" ht="20.100000000000001" customHeight="1" x14ac:dyDescent="0.25">
      <c r="A52" s="8"/>
      <c r="B52" s="8"/>
      <c r="C52" s="8"/>
      <c r="D52" s="8"/>
      <c r="E52" s="8"/>
      <c r="F52" s="8"/>
      <c r="G52" s="8"/>
      <c r="H52" s="8"/>
      <c r="I52" s="50"/>
      <c r="J52" s="8"/>
      <c r="K52" s="8"/>
      <c r="L52" s="8"/>
      <c r="M52" s="8"/>
      <c r="N52" s="8"/>
      <c r="O52" s="8"/>
      <c r="P52" s="8"/>
      <c r="Q52" s="8"/>
      <c r="R52" s="8"/>
      <c r="S52" s="356"/>
      <c r="T52" s="356"/>
      <c r="U52" s="356"/>
      <c r="V52" s="356"/>
      <c r="W52" s="357"/>
      <c r="X52" s="357"/>
      <c r="Y52" s="357"/>
      <c r="Z52" s="357"/>
      <c r="AA52" s="357"/>
      <c r="AB52" s="357"/>
      <c r="AC52" s="357"/>
      <c r="AD52" s="357"/>
      <c r="AE52" s="357"/>
      <c r="AF52" s="357"/>
      <c r="AG52" s="357"/>
      <c r="AH52" s="357"/>
      <c r="AI52" s="357"/>
    </row>
    <row r="53" spans="1:35" s="367" customFormat="1" ht="20.100000000000001" customHeight="1" x14ac:dyDescent="0.25">
      <c r="A53" s="8"/>
      <c r="B53" s="8"/>
      <c r="C53" s="8"/>
      <c r="D53" s="8"/>
      <c r="E53" s="8"/>
      <c r="F53" s="8"/>
      <c r="G53" s="8"/>
      <c r="H53" s="8"/>
      <c r="I53" s="50"/>
      <c r="J53" s="8"/>
      <c r="K53" s="8"/>
      <c r="L53" s="8"/>
      <c r="M53" s="8"/>
      <c r="N53" s="8"/>
      <c r="O53" s="8"/>
      <c r="P53" s="8"/>
      <c r="Q53" s="8"/>
      <c r="R53" s="8"/>
      <c r="S53" s="356"/>
      <c r="T53" s="356"/>
      <c r="U53" s="356"/>
      <c r="V53" s="356"/>
      <c r="W53" s="357"/>
      <c r="X53" s="357"/>
      <c r="Y53" s="357"/>
      <c r="Z53" s="357"/>
      <c r="AA53" s="357"/>
      <c r="AB53" s="357"/>
      <c r="AC53" s="357"/>
      <c r="AD53" s="357"/>
      <c r="AE53" s="357"/>
      <c r="AF53" s="357"/>
      <c r="AG53" s="357"/>
      <c r="AH53" s="357"/>
      <c r="AI53" s="357"/>
    </row>
    <row r="54" spans="1:35" s="367" customFormat="1" ht="20.100000000000001" customHeight="1" x14ac:dyDescent="0.25">
      <c r="A54" s="8"/>
      <c r="B54" s="8"/>
      <c r="C54" s="8"/>
      <c r="D54" s="8"/>
      <c r="E54" s="8"/>
      <c r="F54" s="8"/>
      <c r="G54" s="8"/>
      <c r="H54" s="8"/>
      <c r="I54" s="50"/>
      <c r="J54" s="8"/>
      <c r="K54" s="8"/>
      <c r="L54" s="8"/>
      <c r="M54" s="8"/>
      <c r="N54" s="8"/>
      <c r="O54" s="8"/>
      <c r="P54" s="8"/>
      <c r="Q54" s="8"/>
      <c r="R54" s="8"/>
      <c r="S54" s="356"/>
      <c r="T54" s="356"/>
      <c r="U54" s="356"/>
      <c r="V54" s="356"/>
      <c r="W54" s="357"/>
      <c r="X54" s="357"/>
      <c r="Y54" s="357"/>
      <c r="Z54" s="357"/>
      <c r="AA54" s="357"/>
      <c r="AB54" s="357"/>
      <c r="AC54" s="357"/>
      <c r="AD54" s="357"/>
      <c r="AE54" s="357"/>
      <c r="AF54" s="357"/>
      <c r="AG54" s="357"/>
      <c r="AH54" s="357"/>
      <c r="AI54" s="357"/>
    </row>
    <row r="55" spans="1:35" s="367" customFormat="1" ht="20.100000000000001" customHeight="1" x14ac:dyDescent="0.25">
      <c r="A55" s="8"/>
      <c r="B55" s="8"/>
      <c r="C55" s="8"/>
      <c r="D55" s="8"/>
      <c r="E55" s="8"/>
      <c r="F55" s="8"/>
      <c r="G55" s="8"/>
      <c r="H55" s="8"/>
      <c r="I55" s="50"/>
      <c r="J55" s="8"/>
      <c r="K55" s="8"/>
      <c r="L55" s="8"/>
      <c r="M55" s="8"/>
      <c r="N55" s="8"/>
      <c r="O55" s="8"/>
      <c r="P55" s="8"/>
      <c r="Q55" s="8"/>
      <c r="R55" s="8"/>
      <c r="S55" s="356"/>
      <c r="T55" s="356"/>
      <c r="U55" s="356"/>
      <c r="V55" s="356"/>
      <c r="W55" s="357"/>
      <c r="X55" s="357"/>
      <c r="Y55" s="357"/>
      <c r="Z55" s="357"/>
      <c r="AA55" s="357"/>
      <c r="AB55" s="357"/>
      <c r="AC55" s="357"/>
      <c r="AD55" s="357"/>
      <c r="AE55" s="357"/>
      <c r="AF55" s="357"/>
      <c r="AG55" s="357"/>
      <c r="AH55" s="357"/>
      <c r="AI55" s="357"/>
    </row>
    <row r="56" spans="1:35" s="367" customFormat="1" ht="20.100000000000001" customHeight="1" x14ac:dyDescent="0.25">
      <c r="A56" s="8"/>
      <c r="B56" s="8"/>
      <c r="C56" s="8"/>
      <c r="D56" s="8"/>
      <c r="E56" s="8"/>
      <c r="F56" s="8"/>
      <c r="G56" s="8"/>
      <c r="H56" s="8"/>
      <c r="I56" s="50"/>
      <c r="J56" s="8"/>
      <c r="K56" s="8"/>
      <c r="L56" s="8"/>
      <c r="M56" s="8"/>
      <c r="N56" s="8"/>
      <c r="O56" s="8"/>
      <c r="P56" s="8"/>
      <c r="Q56" s="8"/>
      <c r="R56" s="8"/>
      <c r="S56" s="356"/>
      <c r="T56" s="356"/>
      <c r="U56" s="356"/>
      <c r="V56" s="356"/>
      <c r="W56" s="357"/>
      <c r="X56" s="357"/>
      <c r="Y56" s="357"/>
      <c r="Z56" s="357"/>
      <c r="AA56" s="357"/>
      <c r="AB56" s="357"/>
      <c r="AC56" s="357"/>
      <c r="AD56" s="357"/>
      <c r="AE56" s="357"/>
      <c r="AF56" s="357"/>
      <c r="AG56" s="357"/>
      <c r="AH56" s="357"/>
      <c r="AI56" s="357"/>
    </row>
    <row r="57" spans="1:35" s="367" customFormat="1" ht="20.100000000000001" customHeight="1" x14ac:dyDescent="0.25">
      <c r="A57" s="8"/>
      <c r="B57" s="8"/>
      <c r="C57" s="8"/>
      <c r="D57" s="8"/>
      <c r="E57" s="8"/>
      <c r="F57" s="8"/>
      <c r="G57" s="8"/>
      <c r="H57" s="8"/>
      <c r="I57" s="50"/>
      <c r="J57" s="8"/>
      <c r="K57" s="8"/>
      <c r="L57" s="8"/>
      <c r="M57" s="8"/>
      <c r="N57" s="8"/>
      <c r="O57" s="8"/>
      <c r="P57" s="8"/>
      <c r="Q57" s="8"/>
      <c r="R57" s="8"/>
      <c r="S57" s="356"/>
      <c r="T57" s="356"/>
      <c r="U57" s="356"/>
      <c r="V57" s="356"/>
      <c r="W57" s="357"/>
      <c r="X57" s="357"/>
      <c r="Y57" s="357"/>
      <c r="Z57" s="357"/>
      <c r="AA57" s="357"/>
      <c r="AB57" s="357"/>
      <c r="AC57" s="357"/>
      <c r="AD57" s="357"/>
      <c r="AE57" s="357"/>
      <c r="AF57" s="357"/>
      <c r="AG57" s="357"/>
      <c r="AH57" s="357"/>
      <c r="AI57" s="357"/>
    </row>
    <row r="58" spans="1:35" s="367" customFormat="1" ht="20.100000000000001" customHeight="1" x14ac:dyDescent="0.25">
      <c r="A58" s="8"/>
      <c r="B58" s="8"/>
      <c r="C58" s="8"/>
      <c r="D58" s="8"/>
      <c r="E58" s="8"/>
      <c r="F58" s="8"/>
      <c r="G58" s="8"/>
      <c r="H58" s="8"/>
      <c r="I58" s="50"/>
      <c r="J58" s="8"/>
      <c r="K58" s="8"/>
      <c r="L58" s="8"/>
      <c r="M58" s="8"/>
      <c r="N58" s="8"/>
      <c r="O58" s="8"/>
      <c r="P58" s="8"/>
      <c r="Q58" s="8"/>
      <c r="R58" s="8"/>
      <c r="S58" s="356"/>
      <c r="T58" s="356"/>
      <c r="U58" s="356"/>
      <c r="V58" s="356"/>
      <c r="W58" s="357"/>
      <c r="X58" s="357"/>
      <c r="Y58" s="357"/>
      <c r="Z58" s="357"/>
      <c r="AA58" s="357"/>
      <c r="AB58" s="357"/>
      <c r="AC58" s="357"/>
      <c r="AD58" s="357"/>
      <c r="AE58" s="357"/>
      <c r="AF58" s="357"/>
      <c r="AG58" s="357"/>
      <c r="AH58" s="357"/>
      <c r="AI58" s="357"/>
    </row>
    <row r="59" spans="1:35" s="367" customFormat="1" ht="20.100000000000001" customHeight="1" x14ac:dyDescent="0.25">
      <c r="A59" s="8"/>
      <c r="B59" s="8"/>
      <c r="C59" s="8"/>
      <c r="D59" s="8"/>
      <c r="E59" s="8"/>
      <c r="F59" s="8"/>
      <c r="G59" s="8"/>
      <c r="H59" s="8"/>
      <c r="I59" s="50"/>
      <c r="J59" s="8"/>
      <c r="K59" s="8"/>
      <c r="L59" s="8"/>
      <c r="M59" s="8"/>
      <c r="N59" s="8"/>
      <c r="O59" s="8"/>
      <c r="P59" s="8"/>
      <c r="Q59" s="8"/>
      <c r="R59" s="8"/>
      <c r="S59" s="356"/>
      <c r="T59" s="356"/>
      <c r="U59" s="356"/>
      <c r="V59" s="356"/>
      <c r="W59" s="357"/>
      <c r="X59" s="357"/>
      <c r="Y59" s="357"/>
      <c r="Z59" s="357"/>
      <c r="AA59" s="357"/>
      <c r="AB59" s="357"/>
      <c r="AC59" s="357"/>
      <c r="AD59" s="357"/>
      <c r="AE59" s="357"/>
      <c r="AF59" s="357"/>
      <c r="AG59" s="357"/>
      <c r="AH59" s="357"/>
      <c r="AI59" s="357"/>
    </row>
    <row r="60" spans="1:35" s="367" customFormat="1" ht="20.100000000000001" customHeight="1" x14ac:dyDescent="0.25">
      <c r="A60" s="8"/>
      <c r="B60" s="8"/>
      <c r="C60" s="8"/>
      <c r="D60" s="8"/>
      <c r="E60" s="8"/>
      <c r="F60" s="8"/>
      <c r="G60" s="8"/>
      <c r="H60" s="8"/>
      <c r="I60" s="50"/>
      <c r="J60" s="8"/>
      <c r="K60" s="8"/>
      <c r="L60" s="8"/>
      <c r="M60" s="8"/>
      <c r="N60" s="8"/>
      <c r="O60" s="8"/>
      <c r="P60" s="8"/>
      <c r="Q60" s="8"/>
      <c r="R60" s="8"/>
      <c r="S60" s="356"/>
      <c r="T60" s="356"/>
      <c r="U60" s="356"/>
      <c r="V60" s="356"/>
      <c r="W60" s="357"/>
      <c r="X60" s="357"/>
      <c r="Y60" s="357"/>
      <c r="Z60" s="357"/>
      <c r="AA60" s="357"/>
      <c r="AB60" s="357"/>
      <c r="AC60" s="357"/>
      <c r="AD60" s="357"/>
      <c r="AE60" s="357"/>
      <c r="AF60" s="357"/>
      <c r="AG60" s="357"/>
      <c r="AH60" s="357"/>
      <c r="AI60" s="357"/>
    </row>
    <row r="61" spans="1:35" s="367" customFormat="1" ht="20.100000000000001" customHeight="1" x14ac:dyDescent="0.25">
      <c r="A61" s="8"/>
      <c r="B61" s="8"/>
      <c r="C61" s="8"/>
      <c r="D61" s="8"/>
      <c r="E61" s="8"/>
      <c r="F61" s="8"/>
      <c r="G61" s="8"/>
      <c r="H61" s="8"/>
      <c r="I61" s="50"/>
      <c r="J61" s="8"/>
      <c r="K61" s="8"/>
      <c r="L61" s="8"/>
      <c r="M61" s="8"/>
      <c r="N61" s="8"/>
      <c r="O61" s="8"/>
      <c r="P61" s="8"/>
      <c r="Q61" s="8"/>
      <c r="R61" s="8"/>
      <c r="S61" s="356"/>
      <c r="T61" s="356"/>
      <c r="U61" s="356"/>
      <c r="V61" s="356"/>
      <c r="W61" s="357"/>
      <c r="X61" s="357"/>
      <c r="Y61" s="357"/>
      <c r="Z61" s="357"/>
      <c r="AA61" s="357"/>
      <c r="AB61" s="357"/>
      <c r="AC61" s="357"/>
      <c r="AD61" s="357"/>
      <c r="AE61" s="357"/>
      <c r="AF61" s="357"/>
      <c r="AG61" s="357"/>
      <c r="AH61" s="357"/>
      <c r="AI61" s="357"/>
    </row>
    <row r="62" spans="1:35" s="367" customFormat="1" ht="20.100000000000001" customHeight="1" x14ac:dyDescent="0.25">
      <c r="A62" s="8"/>
      <c r="B62" s="8"/>
      <c r="C62" s="8"/>
      <c r="D62" s="8"/>
      <c r="E62" s="8"/>
      <c r="F62" s="8"/>
      <c r="G62" s="8"/>
      <c r="H62" s="8"/>
      <c r="I62" s="50"/>
      <c r="J62" s="8"/>
      <c r="K62" s="8"/>
      <c r="L62" s="8"/>
      <c r="M62" s="8"/>
      <c r="N62" s="8"/>
      <c r="O62" s="8"/>
      <c r="P62" s="8"/>
      <c r="Q62" s="8"/>
      <c r="R62" s="8"/>
      <c r="S62" s="356"/>
      <c r="T62" s="356"/>
      <c r="U62" s="356"/>
      <c r="V62" s="356"/>
      <c r="W62" s="357"/>
      <c r="X62" s="357"/>
      <c r="Y62" s="357"/>
      <c r="Z62" s="357"/>
      <c r="AA62" s="357"/>
      <c r="AB62" s="357"/>
      <c r="AC62" s="357"/>
      <c r="AD62" s="357"/>
      <c r="AE62" s="357"/>
      <c r="AF62" s="357"/>
      <c r="AG62" s="357"/>
      <c r="AH62" s="357"/>
      <c r="AI62" s="357"/>
    </row>
    <row r="63" spans="1:35" s="367" customFormat="1" ht="20.100000000000001" customHeight="1" x14ac:dyDescent="0.25">
      <c r="A63" s="8"/>
      <c r="B63" s="8"/>
      <c r="C63" s="8"/>
      <c r="D63" s="8"/>
      <c r="E63" s="8"/>
      <c r="F63" s="8"/>
      <c r="G63" s="8"/>
      <c r="H63" s="8"/>
      <c r="I63" s="50"/>
      <c r="J63" s="8"/>
      <c r="K63" s="8"/>
      <c r="L63" s="8"/>
      <c r="M63" s="8"/>
      <c r="N63" s="8"/>
      <c r="O63" s="8"/>
      <c r="P63" s="8"/>
      <c r="Q63" s="8"/>
      <c r="R63" s="8"/>
      <c r="S63" s="356"/>
      <c r="T63" s="356"/>
      <c r="U63" s="356"/>
      <c r="V63" s="356"/>
      <c r="W63" s="357"/>
      <c r="X63" s="357"/>
      <c r="Y63" s="357"/>
      <c r="Z63" s="357"/>
      <c r="AA63" s="357"/>
      <c r="AB63" s="357"/>
      <c r="AC63" s="357"/>
      <c r="AD63" s="357"/>
      <c r="AE63" s="357"/>
      <c r="AF63" s="357"/>
      <c r="AG63" s="357"/>
      <c r="AH63" s="357"/>
      <c r="AI63" s="357"/>
    </row>
    <row r="64" spans="1:35" s="367" customFormat="1" ht="20.100000000000001" customHeight="1" x14ac:dyDescent="0.25">
      <c r="A64" s="8"/>
      <c r="B64" s="8"/>
      <c r="C64" s="8"/>
      <c r="D64" s="8"/>
      <c r="E64" s="8"/>
      <c r="F64" s="8"/>
      <c r="G64" s="8"/>
      <c r="H64" s="8"/>
      <c r="I64" s="50"/>
      <c r="J64" s="8"/>
      <c r="K64" s="8"/>
      <c r="L64" s="8"/>
      <c r="M64" s="8"/>
      <c r="N64" s="8"/>
      <c r="O64" s="8"/>
      <c r="P64" s="8"/>
      <c r="Q64" s="8"/>
      <c r="R64" s="8"/>
      <c r="S64" s="356"/>
      <c r="T64" s="356"/>
      <c r="U64" s="356"/>
      <c r="V64" s="356"/>
      <c r="W64" s="357"/>
      <c r="X64" s="357"/>
      <c r="Y64" s="357"/>
      <c r="Z64" s="357"/>
      <c r="AA64" s="357"/>
      <c r="AB64" s="357"/>
      <c r="AC64" s="357"/>
      <c r="AD64" s="357"/>
      <c r="AE64" s="357"/>
      <c r="AF64" s="357"/>
      <c r="AG64" s="357"/>
      <c r="AH64" s="357"/>
      <c r="AI64" s="357"/>
    </row>
    <row r="65" spans="1:18" s="356" customFormat="1" ht="20.100000000000001" customHeight="1" x14ac:dyDescent="0.25">
      <c r="A65" s="8"/>
      <c r="B65" s="8"/>
      <c r="C65" s="8"/>
      <c r="D65" s="8"/>
      <c r="E65" s="8"/>
      <c r="F65" s="8"/>
      <c r="G65" s="8"/>
      <c r="H65" s="8"/>
      <c r="I65" s="50"/>
      <c r="J65" s="8"/>
      <c r="K65" s="8"/>
      <c r="L65" s="8"/>
      <c r="M65" s="8"/>
      <c r="N65" s="8"/>
      <c r="O65" s="8"/>
      <c r="P65" s="8"/>
      <c r="Q65" s="8"/>
      <c r="R65" s="8"/>
    </row>
    <row r="66" spans="1:18" s="356" customFormat="1" ht="20.100000000000001" customHeight="1" x14ac:dyDescent="0.25">
      <c r="A66" s="8"/>
      <c r="B66" s="8"/>
      <c r="C66" s="8"/>
      <c r="D66" s="8"/>
      <c r="E66" s="8"/>
      <c r="F66" s="8"/>
      <c r="G66" s="8"/>
      <c r="H66" s="8"/>
      <c r="I66" s="50"/>
      <c r="J66" s="8"/>
      <c r="K66" s="8"/>
      <c r="L66" s="8"/>
      <c r="M66" s="8"/>
      <c r="N66" s="8"/>
      <c r="O66" s="8"/>
      <c r="P66" s="8"/>
      <c r="Q66" s="8"/>
      <c r="R66" s="8"/>
    </row>
    <row r="67" spans="1:18" s="356" customFormat="1" ht="20.100000000000001" customHeight="1" x14ac:dyDescent="0.25">
      <c r="A67" s="168" t="s">
        <v>241</v>
      </c>
      <c r="B67" s="168"/>
      <c r="C67" s="168"/>
      <c r="D67" s="168"/>
      <c r="E67" s="168"/>
      <c r="F67" s="168"/>
      <c r="G67" s="168"/>
      <c r="H67" s="168"/>
      <c r="I67" s="168"/>
      <c r="J67" s="168"/>
      <c r="K67" s="168"/>
      <c r="L67" s="168"/>
      <c r="M67" s="168"/>
      <c r="N67" s="168"/>
      <c r="O67" s="168"/>
      <c r="P67" s="168"/>
      <c r="Q67" s="168"/>
      <c r="R67" s="168"/>
    </row>
    <row r="68" spans="1:18" s="356" customFormat="1" ht="20.100000000000001" customHeight="1" x14ac:dyDescent="0.25">
      <c r="A68" s="8"/>
      <c r="B68" s="8"/>
      <c r="C68" s="8"/>
      <c r="D68" s="8"/>
      <c r="E68" s="8"/>
      <c r="F68" s="8"/>
      <c r="G68" s="8"/>
      <c r="H68" s="8"/>
      <c r="I68" s="50"/>
      <c r="J68" s="8"/>
      <c r="K68" s="8"/>
      <c r="L68" s="8"/>
      <c r="M68" s="8"/>
      <c r="N68" s="8"/>
      <c r="O68" s="8"/>
      <c r="P68" s="8"/>
      <c r="Q68" s="8"/>
      <c r="R68" s="8"/>
    </row>
    <row r="69" spans="1:18" s="356" customFormat="1" ht="20.100000000000001" customHeight="1" x14ac:dyDescent="0.25">
      <c r="A69" s="8"/>
      <c r="B69" s="8"/>
      <c r="C69" s="8"/>
      <c r="D69" s="8"/>
      <c r="E69" s="8"/>
      <c r="F69" s="8"/>
      <c r="G69" s="8"/>
      <c r="H69" s="8"/>
      <c r="I69" s="50"/>
      <c r="J69" s="8"/>
      <c r="K69" s="8"/>
      <c r="L69" s="8"/>
      <c r="M69" s="8"/>
      <c r="N69" s="8"/>
      <c r="O69" s="8"/>
      <c r="P69" s="8"/>
      <c r="Q69" s="8"/>
      <c r="R69" s="8"/>
    </row>
    <row r="70" spans="1:18" s="356" customFormat="1" ht="20.100000000000001" customHeight="1" x14ac:dyDescent="0.25">
      <c r="A70" s="8"/>
      <c r="B70" s="8"/>
      <c r="C70" s="8"/>
      <c r="D70" s="8"/>
      <c r="E70" s="8"/>
      <c r="F70" s="8"/>
      <c r="G70" s="8"/>
      <c r="H70" s="8"/>
      <c r="I70" s="50"/>
      <c r="J70" s="8"/>
      <c r="K70" s="8"/>
      <c r="L70" s="8"/>
      <c r="M70" s="8"/>
      <c r="N70" s="8"/>
      <c r="O70" s="8"/>
      <c r="P70" s="8"/>
      <c r="Q70" s="8"/>
      <c r="R70" s="8"/>
    </row>
    <row r="71" spans="1:18" s="356" customFormat="1" ht="20.100000000000001" customHeight="1" x14ac:dyDescent="0.25">
      <c r="A71" s="8"/>
      <c r="B71" s="8"/>
      <c r="C71" s="8"/>
      <c r="D71" s="8"/>
      <c r="E71" s="8"/>
      <c r="F71" s="8"/>
      <c r="G71" s="8"/>
      <c r="H71" s="8"/>
      <c r="I71" s="50"/>
      <c r="J71" s="8"/>
      <c r="K71" s="8"/>
      <c r="L71" s="8"/>
      <c r="M71" s="8"/>
      <c r="N71" s="8"/>
      <c r="O71" s="8"/>
      <c r="P71" s="8"/>
      <c r="Q71" s="8"/>
      <c r="R71" s="8"/>
    </row>
    <row r="72" spans="1:18" s="356" customFormat="1" ht="20.100000000000001" customHeight="1" x14ac:dyDescent="0.25">
      <c r="A72" s="8"/>
      <c r="B72" s="8"/>
      <c r="C72" s="8"/>
      <c r="D72" s="8"/>
      <c r="E72" s="8"/>
      <c r="F72" s="8"/>
      <c r="G72" s="8"/>
      <c r="H72" s="8"/>
      <c r="I72" s="50"/>
      <c r="J72" s="8"/>
      <c r="K72" s="8"/>
      <c r="L72" s="8"/>
      <c r="M72" s="8"/>
      <c r="N72" s="8"/>
      <c r="O72" s="8"/>
      <c r="P72" s="8"/>
      <c r="Q72" s="8"/>
      <c r="R72" s="8"/>
    </row>
    <row r="73" spans="1:18" s="356" customFormat="1" ht="20.100000000000001" customHeight="1" x14ac:dyDescent="0.25">
      <c r="A73" s="8"/>
      <c r="B73" s="8"/>
      <c r="C73" s="8"/>
      <c r="D73" s="8"/>
      <c r="E73" s="8"/>
      <c r="F73" s="8"/>
      <c r="G73" s="8"/>
      <c r="H73" s="8"/>
      <c r="I73" s="50"/>
      <c r="J73" s="8"/>
      <c r="K73" s="8"/>
      <c r="L73" s="8"/>
      <c r="M73" s="8"/>
      <c r="N73" s="8"/>
      <c r="O73" s="8"/>
      <c r="P73" s="8"/>
      <c r="Q73" s="8"/>
      <c r="R73" s="8"/>
    </row>
    <row r="74" spans="1:18" s="356" customFormat="1" ht="20.100000000000001" customHeight="1" x14ac:dyDescent="0.25">
      <c r="A74" s="8"/>
      <c r="B74" s="8"/>
      <c r="C74" s="8"/>
      <c r="D74" s="8"/>
      <c r="E74" s="8"/>
      <c r="F74" s="8"/>
      <c r="G74" s="8"/>
      <c r="H74" s="8"/>
      <c r="I74" s="50"/>
      <c r="J74" s="8"/>
      <c r="K74" s="8"/>
      <c r="L74" s="8"/>
      <c r="M74" s="8"/>
      <c r="N74" s="8"/>
      <c r="O74" s="8"/>
      <c r="P74" s="8"/>
      <c r="Q74" s="8"/>
      <c r="R74" s="8"/>
    </row>
    <row r="75" spans="1:18" s="356" customFormat="1" ht="20.100000000000001" customHeight="1" x14ac:dyDescent="0.25">
      <c r="A75" s="8"/>
      <c r="B75" s="8"/>
      <c r="C75" s="8"/>
      <c r="D75" s="8"/>
      <c r="E75" s="8"/>
      <c r="F75" s="8"/>
      <c r="G75" s="8"/>
      <c r="H75" s="8"/>
      <c r="I75" s="50"/>
      <c r="J75" s="8"/>
      <c r="K75" s="8"/>
      <c r="L75" s="8"/>
      <c r="M75" s="8"/>
      <c r="N75" s="8"/>
      <c r="O75" s="8"/>
      <c r="P75" s="8"/>
      <c r="Q75" s="8"/>
      <c r="R75" s="8"/>
    </row>
    <row r="76" spans="1:18" s="356" customFormat="1" ht="20.100000000000001" customHeight="1" x14ac:dyDescent="0.25">
      <c r="A76" s="8"/>
      <c r="B76" s="8"/>
      <c r="C76" s="8"/>
      <c r="D76" s="8"/>
      <c r="E76" s="8"/>
      <c r="F76" s="8"/>
      <c r="G76" s="8"/>
      <c r="H76" s="8"/>
      <c r="I76" s="50"/>
      <c r="J76" s="8"/>
      <c r="K76" s="8"/>
      <c r="L76" s="8"/>
      <c r="M76" s="8"/>
      <c r="N76" s="8"/>
      <c r="O76" s="8"/>
      <c r="P76" s="8"/>
      <c r="Q76" s="8"/>
      <c r="R76" s="8"/>
    </row>
    <row r="77" spans="1:18" s="356" customFormat="1" ht="20.100000000000001" customHeight="1" x14ac:dyDescent="0.25">
      <c r="A77" s="8"/>
      <c r="B77" s="8"/>
      <c r="C77" s="8"/>
      <c r="D77" s="8"/>
      <c r="E77" s="8"/>
      <c r="F77" s="8"/>
      <c r="G77" s="8"/>
      <c r="H77" s="8"/>
      <c r="I77" s="50"/>
      <c r="J77" s="8"/>
      <c r="K77" s="8"/>
      <c r="L77" s="8"/>
      <c r="M77" s="8"/>
      <c r="N77" s="8"/>
      <c r="O77" s="8"/>
      <c r="P77" s="8"/>
      <c r="Q77" s="8"/>
      <c r="R77" s="8"/>
    </row>
    <row r="78" spans="1:18" s="356" customFormat="1" ht="20.100000000000001" customHeight="1" x14ac:dyDescent="0.25">
      <c r="A78" s="8"/>
      <c r="B78" s="8"/>
      <c r="C78" s="8"/>
      <c r="D78" s="8"/>
      <c r="E78" s="8"/>
      <c r="F78" s="8"/>
      <c r="G78" s="8"/>
      <c r="H78" s="8"/>
      <c r="I78" s="50"/>
      <c r="J78" s="8"/>
      <c r="K78" s="8"/>
      <c r="L78" s="8"/>
      <c r="M78" s="8"/>
      <c r="N78" s="8"/>
      <c r="O78" s="8"/>
      <c r="P78" s="8"/>
      <c r="Q78" s="8"/>
      <c r="R78" s="8"/>
    </row>
    <row r="79" spans="1:18" s="356" customFormat="1" ht="20.100000000000001" customHeight="1" x14ac:dyDescent="0.25">
      <c r="A79" s="8"/>
      <c r="B79" s="8"/>
      <c r="C79" s="8"/>
      <c r="D79" s="8"/>
      <c r="E79" s="8"/>
      <c r="F79" s="8"/>
      <c r="G79" s="8"/>
      <c r="H79" s="8"/>
      <c r="I79" s="50"/>
      <c r="J79" s="8"/>
      <c r="K79" s="8"/>
      <c r="L79" s="8"/>
      <c r="M79" s="8"/>
      <c r="N79" s="8"/>
      <c r="O79" s="8"/>
      <c r="P79" s="8"/>
      <c r="Q79" s="8"/>
      <c r="R79" s="8"/>
    </row>
    <row r="80" spans="1:18" s="356" customFormat="1" ht="20.100000000000001" customHeight="1" x14ac:dyDescent="0.25">
      <c r="A80" s="8"/>
      <c r="B80" s="8"/>
      <c r="C80" s="8"/>
      <c r="D80" s="8"/>
      <c r="E80" s="8"/>
      <c r="F80" s="8"/>
      <c r="G80" s="8"/>
      <c r="H80" s="8"/>
      <c r="I80" s="50"/>
      <c r="J80" s="8"/>
      <c r="K80" s="8"/>
      <c r="L80" s="8"/>
      <c r="M80" s="8"/>
      <c r="N80" s="8"/>
      <c r="O80" s="8"/>
      <c r="P80" s="8"/>
      <c r="Q80" s="8"/>
      <c r="R80" s="8"/>
    </row>
    <row r="81" spans="1:18" s="356" customFormat="1" ht="20.100000000000001" customHeight="1" x14ac:dyDescent="0.25">
      <c r="A81" s="8"/>
      <c r="B81" s="8"/>
      <c r="C81" s="8"/>
      <c r="D81" s="8"/>
      <c r="E81" s="8"/>
      <c r="F81" s="8"/>
      <c r="G81" s="8"/>
      <c r="H81" s="8"/>
      <c r="I81" s="50"/>
      <c r="J81" s="8"/>
      <c r="K81" s="8"/>
      <c r="L81" s="8"/>
      <c r="M81" s="8"/>
      <c r="N81" s="8"/>
      <c r="O81" s="8"/>
      <c r="P81" s="8"/>
      <c r="Q81" s="8"/>
      <c r="R81" s="8"/>
    </row>
    <row r="82" spans="1:18" s="356" customFormat="1" ht="20.100000000000001" customHeight="1" x14ac:dyDescent="0.25">
      <c r="A82" s="8"/>
      <c r="B82" s="8"/>
      <c r="C82" s="8"/>
      <c r="D82" s="8"/>
      <c r="E82" s="8"/>
      <c r="F82" s="8"/>
      <c r="G82" s="8"/>
      <c r="H82" s="8"/>
      <c r="I82" s="50"/>
      <c r="J82" s="8"/>
      <c r="K82" s="8"/>
      <c r="L82" s="8"/>
      <c r="M82" s="8"/>
      <c r="N82" s="8"/>
      <c r="O82" s="8"/>
      <c r="P82" s="8"/>
      <c r="Q82" s="8"/>
      <c r="R82" s="8"/>
    </row>
    <row r="83" spans="1:18" s="356" customFormat="1" ht="20.100000000000001" customHeight="1" x14ac:dyDescent="0.25">
      <c r="A83" s="8"/>
      <c r="B83" s="8"/>
      <c r="C83" s="8"/>
      <c r="D83" s="8"/>
      <c r="E83" s="8"/>
      <c r="F83" s="8"/>
      <c r="G83" s="8"/>
      <c r="H83" s="8"/>
      <c r="I83" s="50"/>
      <c r="J83" s="8"/>
      <c r="K83" s="8"/>
      <c r="L83" s="8"/>
      <c r="M83" s="8"/>
      <c r="N83" s="8"/>
      <c r="O83" s="8"/>
      <c r="P83" s="8"/>
      <c r="Q83" s="8"/>
      <c r="R83" s="8"/>
    </row>
    <row r="84" spans="1:18" s="356" customFormat="1" ht="20.100000000000001" customHeight="1" x14ac:dyDescent="0.25">
      <c r="A84" s="8"/>
      <c r="B84" s="8"/>
      <c r="C84" s="8"/>
      <c r="D84" s="8"/>
      <c r="E84" s="8"/>
      <c r="F84" s="8"/>
      <c r="G84" s="8"/>
      <c r="H84" s="8"/>
      <c r="I84" s="50"/>
      <c r="J84" s="8"/>
      <c r="K84" s="8"/>
      <c r="L84" s="8"/>
      <c r="M84" s="8"/>
      <c r="N84" s="8"/>
      <c r="O84" s="8"/>
      <c r="P84" s="8"/>
      <c r="Q84" s="8"/>
      <c r="R84" s="8"/>
    </row>
    <row r="85" spans="1:18" s="356" customFormat="1" ht="20.100000000000001" customHeight="1" x14ac:dyDescent="0.25">
      <c r="A85" s="8"/>
      <c r="B85" s="8"/>
      <c r="C85" s="8"/>
      <c r="D85" s="8"/>
      <c r="E85" s="8"/>
      <c r="F85" s="8"/>
      <c r="G85" s="8"/>
      <c r="H85" s="8"/>
      <c r="I85" s="50"/>
      <c r="J85" s="8"/>
      <c r="K85" s="8"/>
      <c r="L85" s="8"/>
      <c r="M85" s="8"/>
      <c r="N85" s="8"/>
      <c r="O85" s="8"/>
      <c r="P85" s="8"/>
      <c r="Q85" s="8"/>
      <c r="R85" s="8"/>
    </row>
    <row r="86" spans="1:18" s="356" customFormat="1" ht="20.100000000000001" customHeight="1" x14ac:dyDescent="0.25">
      <c r="A86" s="8"/>
      <c r="B86" s="8"/>
      <c r="C86" s="8"/>
      <c r="D86" s="8"/>
      <c r="E86" s="8"/>
      <c r="F86" s="8"/>
      <c r="G86" s="8"/>
      <c r="H86" s="8"/>
      <c r="I86" s="50"/>
      <c r="J86" s="8"/>
      <c r="K86" s="8"/>
      <c r="L86" s="8"/>
      <c r="M86" s="8"/>
      <c r="N86" s="8"/>
      <c r="O86" s="8"/>
      <c r="P86" s="8"/>
      <c r="Q86" s="8"/>
      <c r="R86" s="8"/>
    </row>
    <row r="87" spans="1:18" s="356" customFormat="1" ht="20.100000000000001" customHeight="1" x14ac:dyDescent="0.25">
      <c r="A87" s="8"/>
      <c r="B87" s="8"/>
      <c r="C87" s="8"/>
      <c r="D87" s="8"/>
      <c r="E87" s="8"/>
      <c r="F87" s="8"/>
      <c r="G87" s="8"/>
      <c r="H87" s="8"/>
      <c r="I87" s="50"/>
      <c r="J87" s="8"/>
      <c r="K87" s="8"/>
      <c r="L87" s="8"/>
      <c r="M87" s="8"/>
      <c r="N87" s="8"/>
      <c r="O87" s="8"/>
      <c r="P87" s="8"/>
      <c r="Q87" s="8"/>
      <c r="R87" s="8"/>
    </row>
    <row r="88" spans="1:18" s="356" customFormat="1" ht="20.100000000000001" customHeight="1" x14ac:dyDescent="0.25">
      <c r="A88" s="168" t="s">
        <v>240</v>
      </c>
      <c r="B88" s="168"/>
      <c r="C88" s="168"/>
      <c r="D88" s="168"/>
      <c r="E88" s="168"/>
      <c r="F88" s="168"/>
      <c r="G88" s="168"/>
      <c r="H88" s="168"/>
      <c r="I88" s="168"/>
      <c r="J88" s="168"/>
      <c r="K88" s="168"/>
      <c r="L88" s="168"/>
      <c r="M88" s="168"/>
      <c r="N88" s="168"/>
      <c r="O88" s="168"/>
      <c r="P88" s="168"/>
      <c r="Q88" s="168"/>
      <c r="R88" s="168"/>
    </row>
    <row r="89" spans="1:18" s="356" customFormat="1" ht="20.100000000000001" customHeight="1" x14ac:dyDescent="0.25">
      <c r="A89" s="8"/>
      <c r="B89" s="8"/>
      <c r="C89" s="8"/>
      <c r="D89" s="8"/>
      <c r="E89" s="8"/>
      <c r="F89" s="8"/>
      <c r="G89" s="8"/>
      <c r="H89" s="8"/>
      <c r="I89" s="50"/>
      <c r="J89" s="8"/>
      <c r="K89" s="8"/>
      <c r="L89" s="8"/>
      <c r="M89" s="8"/>
      <c r="N89" s="8"/>
      <c r="O89" s="8"/>
      <c r="P89" s="8"/>
      <c r="Q89" s="8"/>
      <c r="R89" s="8"/>
    </row>
    <row r="90" spans="1:18" s="356" customFormat="1" ht="20.100000000000001" customHeight="1" x14ac:dyDescent="0.25">
      <c r="A90" s="8"/>
      <c r="B90" s="8"/>
      <c r="C90" s="8"/>
      <c r="D90" s="8"/>
      <c r="E90" s="8"/>
      <c r="F90" s="8"/>
      <c r="G90" s="8"/>
      <c r="H90" s="8"/>
      <c r="I90" s="50"/>
      <c r="J90" s="8"/>
      <c r="K90" s="8"/>
      <c r="L90" s="8"/>
      <c r="M90" s="8"/>
      <c r="N90" s="8"/>
      <c r="O90" s="8"/>
      <c r="P90" s="8"/>
      <c r="Q90" s="8"/>
      <c r="R90" s="8"/>
    </row>
    <row r="91" spans="1:18" s="356" customFormat="1" ht="20.100000000000001" customHeight="1" x14ac:dyDescent="0.25">
      <c r="A91" s="8"/>
      <c r="B91" s="8"/>
      <c r="C91" s="8"/>
      <c r="D91" s="8"/>
      <c r="E91" s="8"/>
      <c r="F91" s="8"/>
      <c r="G91" s="8"/>
      <c r="H91" s="8"/>
      <c r="I91" s="50"/>
      <c r="J91" s="8"/>
      <c r="K91" s="8"/>
      <c r="L91" s="8"/>
      <c r="M91" s="8"/>
      <c r="N91" s="8"/>
      <c r="O91" s="8"/>
      <c r="P91" s="8"/>
      <c r="Q91" s="8"/>
      <c r="R91" s="8"/>
    </row>
    <row r="92" spans="1:18" s="356" customFormat="1" ht="20.100000000000001" customHeight="1" x14ac:dyDescent="0.25">
      <c r="A92" s="8"/>
      <c r="B92" s="8"/>
      <c r="C92" s="8"/>
      <c r="D92" s="8"/>
      <c r="E92" s="8"/>
      <c r="F92" s="8"/>
      <c r="G92" s="8"/>
      <c r="H92" s="8"/>
      <c r="I92" s="50"/>
      <c r="J92" s="8"/>
      <c r="K92" s="8"/>
      <c r="L92" s="8"/>
      <c r="M92" s="8"/>
      <c r="N92" s="8"/>
      <c r="O92" s="8"/>
      <c r="P92" s="8"/>
      <c r="Q92" s="8"/>
      <c r="R92" s="8"/>
    </row>
    <row r="93" spans="1:18" s="356" customFormat="1" ht="20.100000000000001" customHeight="1" x14ac:dyDescent="0.25">
      <c r="A93" s="8"/>
      <c r="B93" s="8"/>
      <c r="C93" s="8"/>
      <c r="D93" s="8"/>
      <c r="E93" s="8"/>
      <c r="F93" s="8"/>
      <c r="G93" s="8"/>
      <c r="H93" s="8"/>
      <c r="I93" s="50"/>
      <c r="J93" s="8"/>
      <c r="K93" s="8"/>
      <c r="L93" s="8"/>
      <c r="M93" s="8"/>
      <c r="N93" s="8"/>
      <c r="O93" s="8"/>
      <c r="P93" s="8"/>
      <c r="Q93" s="8"/>
      <c r="R93" s="8"/>
    </row>
    <row r="94" spans="1:18" s="356" customFormat="1" ht="20.100000000000001" customHeight="1" x14ac:dyDescent="0.25">
      <c r="A94" s="8"/>
      <c r="B94" s="8"/>
      <c r="C94" s="8"/>
      <c r="D94" s="8"/>
      <c r="E94" s="8"/>
      <c r="F94" s="8"/>
      <c r="G94" s="8"/>
      <c r="H94" s="8"/>
      <c r="I94" s="50"/>
      <c r="J94" s="8"/>
      <c r="K94" s="8"/>
      <c r="L94" s="8"/>
      <c r="M94" s="8"/>
      <c r="N94" s="8"/>
      <c r="O94" s="8"/>
      <c r="P94" s="8"/>
      <c r="Q94" s="8"/>
      <c r="R94" s="8"/>
    </row>
    <row r="95" spans="1:18" s="356" customFormat="1" ht="20.100000000000001" customHeight="1" x14ac:dyDescent="0.25">
      <c r="A95" s="8"/>
      <c r="B95" s="8"/>
      <c r="C95" s="8"/>
      <c r="D95" s="8"/>
      <c r="E95" s="8"/>
      <c r="F95" s="8"/>
      <c r="G95" s="8"/>
      <c r="H95" s="8"/>
      <c r="I95" s="50"/>
      <c r="J95" s="8"/>
      <c r="K95" s="8"/>
      <c r="L95" s="8"/>
      <c r="M95" s="8"/>
      <c r="N95" s="8"/>
      <c r="O95" s="8"/>
      <c r="P95" s="8"/>
      <c r="Q95" s="8"/>
      <c r="R95" s="8"/>
    </row>
    <row r="96" spans="1:18" s="356" customFormat="1" ht="20.100000000000001" customHeight="1" x14ac:dyDescent="0.25">
      <c r="A96" s="8"/>
      <c r="B96" s="8"/>
      <c r="C96" s="8"/>
      <c r="D96" s="8"/>
      <c r="E96" s="8"/>
      <c r="F96" s="8"/>
      <c r="G96" s="8"/>
      <c r="H96" s="8"/>
      <c r="I96" s="50"/>
      <c r="J96" s="8"/>
      <c r="K96" s="8"/>
      <c r="L96" s="8"/>
      <c r="M96" s="8"/>
      <c r="N96" s="8"/>
      <c r="O96" s="8"/>
      <c r="P96" s="8"/>
      <c r="Q96" s="8"/>
      <c r="R96" s="8"/>
    </row>
    <row r="97" spans="1:18" s="356" customFormat="1" ht="20.100000000000001" customHeight="1" x14ac:dyDescent="0.25">
      <c r="A97" s="8"/>
      <c r="B97" s="8"/>
      <c r="C97" s="8"/>
      <c r="D97" s="8"/>
      <c r="E97" s="8"/>
      <c r="F97" s="8"/>
      <c r="G97" s="8"/>
      <c r="H97" s="8"/>
      <c r="I97" s="50"/>
      <c r="J97" s="8"/>
      <c r="K97" s="8"/>
      <c r="L97" s="8"/>
      <c r="M97" s="8"/>
      <c r="N97" s="8"/>
      <c r="O97" s="8"/>
      <c r="P97" s="8"/>
      <c r="Q97" s="8"/>
      <c r="R97" s="8"/>
    </row>
    <row r="98" spans="1:18" s="356" customFormat="1" ht="20.100000000000001" customHeight="1" x14ac:dyDescent="0.25">
      <c r="A98" s="8"/>
      <c r="B98" s="8"/>
      <c r="C98" s="8"/>
      <c r="D98" s="8"/>
      <c r="E98" s="8"/>
      <c r="F98" s="8"/>
      <c r="G98" s="8"/>
      <c r="H98" s="8"/>
      <c r="I98" s="50"/>
      <c r="J98" s="8"/>
      <c r="K98" s="8"/>
      <c r="L98" s="8"/>
      <c r="M98" s="8"/>
      <c r="N98" s="8"/>
      <c r="O98" s="8"/>
      <c r="P98" s="8"/>
      <c r="Q98" s="8"/>
      <c r="R98" s="8"/>
    </row>
    <row r="99" spans="1:18" s="356" customFormat="1" ht="20.100000000000001" customHeight="1" x14ac:dyDescent="0.25">
      <c r="A99" s="8"/>
      <c r="B99" s="8"/>
      <c r="C99" s="8"/>
      <c r="D99" s="8"/>
      <c r="E99" s="8"/>
      <c r="F99" s="8"/>
      <c r="G99" s="8"/>
      <c r="H99" s="8"/>
      <c r="I99" s="50"/>
      <c r="J99" s="8"/>
      <c r="K99" s="8"/>
      <c r="L99" s="8"/>
      <c r="M99" s="8"/>
      <c r="N99" s="8"/>
      <c r="O99" s="8"/>
      <c r="P99" s="8"/>
      <c r="Q99" s="8"/>
      <c r="R99" s="8"/>
    </row>
    <row r="100" spans="1:18" s="356" customFormat="1" ht="20.100000000000001" customHeight="1" x14ac:dyDescent="0.25">
      <c r="A100" s="8"/>
      <c r="B100" s="8"/>
      <c r="C100" s="8"/>
      <c r="D100" s="8"/>
      <c r="E100" s="8"/>
      <c r="F100" s="8"/>
      <c r="G100" s="8"/>
      <c r="H100" s="8"/>
      <c r="I100" s="50"/>
      <c r="J100" s="8"/>
      <c r="K100" s="8"/>
      <c r="L100" s="8"/>
      <c r="M100" s="8"/>
      <c r="N100" s="8"/>
      <c r="O100" s="8"/>
      <c r="P100" s="8"/>
      <c r="Q100" s="8"/>
      <c r="R100" s="8"/>
    </row>
    <row r="101" spans="1:18" s="356" customFormat="1" ht="20.100000000000001" customHeight="1" x14ac:dyDescent="0.25">
      <c r="A101" s="8"/>
      <c r="B101" s="8"/>
      <c r="C101" s="8"/>
      <c r="D101" s="8"/>
      <c r="E101" s="8"/>
      <c r="F101" s="8"/>
      <c r="G101" s="8"/>
      <c r="H101" s="8"/>
      <c r="I101" s="50"/>
      <c r="J101" s="8"/>
      <c r="K101" s="8"/>
      <c r="L101" s="8"/>
      <c r="M101" s="8"/>
      <c r="N101" s="8"/>
      <c r="O101" s="8"/>
      <c r="P101" s="8"/>
      <c r="Q101" s="8"/>
      <c r="R101" s="8"/>
    </row>
    <row r="102" spans="1:18" s="356" customFormat="1" ht="20.100000000000001" customHeight="1" x14ac:dyDescent="0.25">
      <c r="A102" s="8"/>
      <c r="B102" s="8"/>
      <c r="C102" s="8"/>
      <c r="D102" s="8"/>
      <c r="E102" s="8"/>
      <c r="F102" s="8"/>
      <c r="G102" s="8"/>
      <c r="H102" s="8"/>
      <c r="I102" s="50"/>
      <c r="J102" s="8"/>
      <c r="K102" s="8"/>
      <c r="L102" s="8"/>
      <c r="M102" s="8"/>
      <c r="N102" s="8"/>
      <c r="O102" s="8"/>
      <c r="P102" s="8"/>
      <c r="Q102" s="8"/>
      <c r="R102" s="8"/>
    </row>
    <row r="103" spans="1:18" s="356" customFormat="1" ht="20.100000000000001" customHeight="1" x14ac:dyDescent="0.25">
      <c r="A103" s="8"/>
      <c r="B103" s="8"/>
      <c r="C103" s="8"/>
      <c r="D103" s="8"/>
      <c r="E103" s="8"/>
      <c r="F103" s="8"/>
      <c r="G103" s="8"/>
      <c r="H103" s="8"/>
      <c r="I103" s="50"/>
      <c r="J103" s="8"/>
      <c r="K103" s="8"/>
      <c r="L103" s="8"/>
      <c r="M103" s="8"/>
      <c r="N103" s="8"/>
      <c r="O103" s="8"/>
      <c r="P103" s="8"/>
      <c r="Q103" s="8"/>
      <c r="R103" s="8"/>
    </row>
    <row r="104" spans="1:18" s="356" customFormat="1" ht="20.100000000000001" customHeight="1" x14ac:dyDescent="0.25">
      <c r="A104" s="8"/>
      <c r="B104" s="8"/>
      <c r="C104" s="8"/>
      <c r="D104" s="8"/>
      <c r="E104" s="8"/>
      <c r="F104" s="8"/>
      <c r="G104" s="8"/>
      <c r="H104" s="8"/>
      <c r="I104" s="50"/>
      <c r="J104" s="8"/>
      <c r="K104" s="8"/>
      <c r="L104" s="8"/>
      <c r="M104" s="8"/>
      <c r="N104" s="8"/>
      <c r="O104" s="8"/>
      <c r="P104" s="8"/>
      <c r="Q104" s="8"/>
      <c r="R104" s="8"/>
    </row>
    <row r="105" spans="1:18" s="356" customFormat="1" ht="20.100000000000001" customHeight="1" x14ac:dyDescent="0.25">
      <c r="A105" s="8"/>
      <c r="B105" s="8"/>
      <c r="C105" s="8"/>
      <c r="D105" s="8"/>
      <c r="E105" s="8"/>
      <c r="F105" s="8"/>
      <c r="G105" s="8"/>
      <c r="H105" s="8"/>
      <c r="I105" s="50"/>
      <c r="J105" s="8"/>
      <c r="K105" s="8"/>
      <c r="L105" s="8"/>
      <c r="M105" s="8"/>
      <c r="N105" s="8"/>
      <c r="O105" s="8"/>
      <c r="P105" s="8"/>
      <c r="Q105" s="8"/>
      <c r="R105" s="8"/>
    </row>
    <row r="106" spans="1:18" s="356" customFormat="1" ht="20.100000000000001" customHeight="1" x14ac:dyDescent="0.25">
      <c r="A106" s="8"/>
      <c r="B106" s="8"/>
      <c r="C106" s="8"/>
      <c r="D106" s="8"/>
      <c r="E106" s="8"/>
      <c r="F106" s="8"/>
      <c r="G106" s="8"/>
      <c r="H106" s="8"/>
      <c r="I106" s="50"/>
      <c r="J106" s="8"/>
      <c r="K106" s="8"/>
      <c r="L106" s="8"/>
      <c r="M106" s="8"/>
      <c r="N106" s="8"/>
      <c r="O106" s="8"/>
      <c r="P106" s="8"/>
      <c r="Q106" s="8"/>
      <c r="R106" s="8"/>
    </row>
    <row r="107" spans="1:18" s="356" customFormat="1" ht="20.100000000000001" customHeight="1" x14ac:dyDescent="0.25">
      <c r="A107" s="8"/>
      <c r="B107" s="8"/>
      <c r="C107" s="8"/>
      <c r="D107" s="8"/>
      <c r="E107" s="8"/>
      <c r="F107" s="8"/>
      <c r="G107" s="8"/>
      <c r="H107" s="8"/>
      <c r="I107" s="50"/>
      <c r="J107" s="8"/>
      <c r="K107" s="8"/>
      <c r="L107" s="8"/>
      <c r="M107" s="8"/>
      <c r="N107" s="8"/>
      <c r="O107" s="8"/>
      <c r="P107" s="8"/>
      <c r="Q107" s="8"/>
      <c r="R107" s="8"/>
    </row>
    <row r="108" spans="1:18" ht="20.100000000000001" customHeight="1" x14ac:dyDescent="0.25">
      <c r="A108" s="8"/>
      <c r="B108" s="8"/>
      <c r="C108" s="8"/>
      <c r="D108" s="8"/>
      <c r="E108" s="8"/>
      <c r="F108" s="8"/>
      <c r="G108" s="8"/>
      <c r="H108" s="8"/>
      <c r="I108" s="8"/>
      <c r="J108" s="8"/>
      <c r="K108" s="8"/>
      <c r="L108" s="8"/>
      <c r="M108" s="8"/>
      <c r="N108" s="8"/>
      <c r="O108" s="8"/>
      <c r="P108" s="8"/>
      <c r="Q108" s="8"/>
      <c r="R108" s="8"/>
    </row>
    <row r="109" spans="1:18" s="356" customFormat="1" ht="20.100000000000001" customHeight="1" x14ac:dyDescent="0.25">
      <c r="A109" s="169" t="s">
        <v>24</v>
      </c>
      <c r="B109" s="169"/>
      <c r="C109" s="169"/>
      <c r="D109" s="169"/>
      <c r="E109" s="169"/>
      <c r="F109" s="169"/>
      <c r="G109" s="169"/>
      <c r="H109" s="169"/>
      <c r="I109" s="169"/>
      <c r="J109" s="169"/>
      <c r="K109" s="169"/>
      <c r="L109" s="169"/>
      <c r="M109" s="169"/>
      <c r="N109" s="169"/>
      <c r="O109" s="169"/>
      <c r="P109" s="169"/>
      <c r="Q109" s="169"/>
      <c r="R109" s="169"/>
    </row>
    <row r="110" spans="1:18" ht="20.100000000000001" customHeight="1" x14ac:dyDescent="0.25">
      <c r="A110" s="8"/>
      <c r="B110" s="8"/>
      <c r="C110" s="8"/>
      <c r="D110" s="8"/>
      <c r="E110" s="8"/>
      <c r="F110" s="8"/>
      <c r="G110" s="8"/>
      <c r="H110" s="8"/>
      <c r="I110" s="8"/>
      <c r="J110" s="8"/>
      <c r="K110" s="8"/>
      <c r="L110" s="8"/>
      <c r="M110" s="8"/>
      <c r="N110" s="8"/>
      <c r="O110" s="8"/>
      <c r="P110" s="8"/>
      <c r="Q110" s="8"/>
      <c r="R110" s="8"/>
    </row>
    <row r="111" spans="1:18" s="356" customFormat="1" ht="39.950000000000003" customHeight="1" x14ac:dyDescent="0.25">
      <c r="A111" s="166" t="s">
        <v>26</v>
      </c>
      <c r="B111" s="166"/>
      <c r="C111" s="166"/>
      <c r="D111" s="166"/>
      <c r="E111" s="166"/>
      <c r="F111" s="166"/>
      <c r="G111" s="166"/>
      <c r="H111" s="166"/>
      <c r="I111" s="46" t="s">
        <v>63</v>
      </c>
      <c r="J111" s="166" t="s">
        <v>25</v>
      </c>
      <c r="K111" s="166"/>
      <c r="L111" s="166"/>
      <c r="M111" s="166" t="s">
        <v>19</v>
      </c>
      <c r="N111" s="166"/>
      <c r="O111" s="166"/>
      <c r="P111" s="166" t="s">
        <v>27</v>
      </c>
      <c r="Q111" s="166"/>
      <c r="R111" s="166"/>
    </row>
    <row r="112" spans="1:18" s="356" customFormat="1" ht="20.100000000000001" customHeight="1" x14ac:dyDescent="0.25">
      <c r="A112" s="157" t="s">
        <v>192</v>
      </c>
      <c r="B112" s="157"/>
      <c r="C112" s="157"/>
      <c r="D112" s="157"/>
      <c r="E112" s="157"/>
      <c r="F112" s="157"/>
      <c r="G112" s="157"/>
      <c r="H112" s="157"/>
      <c r="I112" s="8" t="s">
        <v>219</v>
      </c>
      <c r="J112" s="167">
        <v>0.15</v>
      </c>
      <c r="K112" s="167"/>
      <c r="L112" s="167"/>
      <c r="M112" s="167">
        <f>J112</f>
        <v>0.15</v>
      </c>
      <c r="N112" s="167"/>
      <c r="O112" s="167"/>
      <c r="P112" s="167">
        <f>(J112-M112)</f>
        <v>0</v>
      </c>
      <c r="Q112" s="167"/>
      <c r="R112" s="167"/>
    </row>
    <row r="113" spans="1:18" s="356" customFormat="1" ht="20.100000000000001" customHeight="1" x14ac:dyDescent="0.25">
      <c r="A113" s="149" t="s">
        <v>193</v>
      </c>
      <c r="B113" s="149"/>
      <c r="C113" s="149"/>
      <c r="D113" s="149"/>
      <c r="E113" s="149"/>
      <c r="F113" s="149"/>
      <c r="G113" s="149"/>
      <c r="H113" s="149"/>
      <c r="I113" s="14" t="s">
        <v>220</v>
      </c>
      <c r="J113" s="164">
        <v>0.1</v>
      </c>
      <c r="K113" s="164"/>
      <c r="L113" s="164"/>
      <c r="M113" s="164">
        <f t="shared" ref="M113:M118" si="6">J113</f>
        <v>0.1</v>
      </c>
      <c r="N113" s="164"/>
      <c r="O113" s="164"/>
      <c r="P113" s="164">
        <f t="shared" ref="P113:P118" si="7">(J113-M113)</f>
        <v>0</v>
      </c>
      <c r="Q113" s="164"/>
      <c r="R113" s="164"/>
    </row>
    <row r="114" spans="1:18" s="356" customFormat="1" ht="20.100000000000001" customHeight="1" x14ac:dyDescent="0.25">
      <c r="A114" s="149" t="s">
        <v>194</v>
      </c>
      <c r="B114" s="149"/>
      <c r="C114" s="149"/>
      <c r="D114" s="149"/>
      <c r="E114" s="149"/>
      <c r="F114" s="149"/>
      <c r="G114" s="149"/>
      <c r="H114" s="149"/>
      <c r="I114" s="14" t="s">
        <v>221</v>
      </c>
      <c r="J114" s="164">
        <v>0.05</v>
      </c>
      <c r="K114" s="164"/>
      <c r="L114" s="164"/>
      <c r="M114" s="164">
        <f t="shared" si="6"/>
        <v>0.05</v>
      </c>
      <c r="N114" s="164"/>
      <c r="O114" s="164"/>
      <c r="P114" s="164">
        <f t="shared" si="7"/>
        <v>0</v>
      </c>
      <c r="Q114" s="164"/>
      <c r="R114" s="164"/>
    </row>
    <row r="115" spans="1:18" s="356" customFormat="1" ht="20.100000000000001" customHeight="1" x14ac:dyDescent="0.25">
      <c r="A115" s="149" t="s">
        <v>195</v>
      </c>
      <c r="B115" s="149"/>
      <c r="C115" s="149"/>
      <c r="D115" s="149"/>
      <c r="E115" s="149"/>
      <c r="F115" s="149"/>
      <c r="G115" s="149"/>
      <c r="H115" s="149"/>
      <c r="I115" s="14" t="s">
        <v>222</v>
      </c>
      <c r="J115" s="164">
        <v>0.15</v>
      </c>
      <c r="K115" s="164"/>
      <c r="L115" s="164"/>
      <c r="M115" s="164">
        <f t="shared" si="6"/>
        <v>0.15</v>
      </c>
      <c r="N115" s="164"/>
      <c r="O115" s="164"/>
      <c r="P115" s="164">
        <f t="shared" si="7"/>
        <v>0</v>
      </c>
      <c r="Q115" s="164"/>
      <c r="R115" s="164"/>
    </row>
    <row r="116" spans="1:18" s="356" customFormat="1" ht="20.100000000000001" customHeight="1" x14ac:dyDescent="0.25">
      <c r="A116" s="149" t="s">
        <v>196</v>
      </c>
      <c r="B116" s="149"/>
      <c r="C116" s="149"/>
      <c r="D116" s="149"/>
      <c r="E116" s="149"/>
      <c r="F116" s="149"/>
      <c r="G116" s="149"/>
      <c r="H116" s="149"/>
      <c r="I116" s="14" t="s">
        <v>223</v>
      </c>
      <c r="J116" s="164">
        <v>0.1</v>
      </c>
      <c r="K116" s="164"/>
      <c r="L116" s="164"/>
      <c r="M116" s="164">
        <f t="shared" si="6"/>
        <v>0.1</v>
      </c>
      <c r="N116" s="164"/>
      <c r="O116" s="164"/>
      <c r="P116" s="164">
        <f t="shared" si="7"/>
        <v>0</v>
      </c>
      <c r="Q116" s="164"/>
      <c r="R116" s="164"/>
    </row>
    <row r="117" spans="1:18" s="356" customFormat="1" ht="20.100000000000001" customHeight="1" x14ac:dyDescent="0.25">
      <c r="A117" s="149" t="s">
        <v>0</v>
      </c>
      <c r="B117" s="149"/>
      <c r="C117" s="149"/>
      <c r="D117" s="149"/>
      <c r="E117" s="149"/>
      <c r="F117" s="149"/>
      <c r="G117" s="149"/>
      <c r="H117" s="149"/>
      <c r="I117" s="14" t="s">
        <v>224</v>
      </c>
      <c r="J117" s="164">
        <v>0.3</v>
      </c>
      <c r="K117" s="164"/>
      <c r="L117" s="164"/>
      <c r="M117" s="164">
        <f t="shared" si="6"/>
        <v>0.3</v>
      </c>
      <c r="N117" s="164"/>
      <c r="O117" s="164"/>
      <c r="P117" s="164">
        <f t="shared" si="7"/>
        <v>0</v>
      </c>
      <c r="Q117" s="164"/>
      <c r="R117" s="164"/>
    </row>
    <row r="118" spans="1:18" s="356" customFormat="1" ht="20.100000000000001" customHeight="1" x14ac:dyDescent="0.25">
      <c r="A118" s="149" t="s">
        <v>197</v>
      </c>
      <c r="B118" s="149"/>
      <c r="C118" s="149"/>
      <c r="D118" s="149"/>
      <c r="E118" s="149"/>
      <c r="F118" s="149"/>
      <c r="G118" s="149"/>
      <c r="H118" s="149"/>
      <c r="I118" s="14" t="s">
        <v>225</v>
      </c>
      <c r="J118" s="164">
        <v>0.05</v>
      </c>
      <c r="K118" s="164"/>
      <c r="L118" s="164"/>
      <c r="M118" s="164">
        <f t="shared" si="6"/>
        <v>0.05</v>
      </c>
      <c r="N118" s="164"/>
      <c r="O118" s="164"/>
      <c r="P118" s="164">
        <f t="shared" si="7"/>
        <v>0</v>
      </c>
      <c r="Q118" s="164"/>
      <c r="R118" s="164"/>
    </row>
    <row r="119" spans="1:18" ht="20.100000000000001" customHeight="1" x14ac:dyDescent="0.25">
      <c r="A119" s="8"/>
      <c r="B119" s="8"/>
      <c r="C119" s="8"/>
      <c r="D119" s="8"/>
      <c r="E119" s="8"/>
      <c r="F119" s="8"/>
      <c r="G119" s="8"/>
      <c r="H119" s="8"/>
      <c r="I119" s="8"/>
      <c r="J119" s="8"/>
      <c r="K119" s="8"/>
      <c r="L119" s="8"/>
      <c r="M119" s="8"/>
      <c r="N119" s="8"/>
      <c r="O119" s="8"/>
      <c r="P119" s="8"/>
      <c r="Q119" s="8"/>
      <c r="R119" s="8"/>
    </row>
    <row r="120" spans="1:18" s="356" customFormat="1" ht="20.100000000000001" customHeight="1" x14ac:dyDescent="0.25">
      <c r="A120" s="147" t="s">
        <v>81</v>
      </c>
      <c r="B120" s="147"/>
      <c r="C120" s="147"/>
      <c r="D120" s="147"/>
      <c r="E120" s="147"/>
      <c r="F120" s="147"/>
      <c r="G120" s="147"/>
      <c r="H120" s="147"/>
      <c r="I120" s="147"/>
      <c r="J120" s="165">
        <f>1+(SUM(J112:L118))</f>
        <v>1.9</v>
      </c>
      <c r="K120" s="165"/>
      <c r="L120" s="165"/>
      <c r="M120" s="165">
        <f>1+(SUM(M112:O118))</f>
        <v>1.9</v>
      </c>
      <c r="N120" s="165"/>
      <c r="O120" s="165"/>
      <c r="P120" s="8"/>
      <c r="Q120" s="8"/>
      <c r="R120" s="8"/>
    </row>
    <row r="121" spans="1:18" s="356" customFormat="1" ht="20.100000000000001" customHeight="1" x14ac:dyDescent="0.25">
      <c r="A121" s="192" t="s">
        <v>229</v>
      </c>
      <c r="B121" s="192"/>
      <c r="C121" s="192"/>
      <c r="D121" s="192"/>
      <c r="E121" s="192"/>
      <c r="F121" s="192"/>
      <c r="G121" s="192"/>
      <c r="H121" s="192"/>
      <c r="I121" s="192"/>
      <c r="J121" s="192"/>
      <c r="K121" s="192"/>
      <c r="L121" s="192"/>
      <c r="M121" s="192"/>
      <c r="N121" s="192"/>
      <c r="O121" s="192"/>
      <c r="P121" s="165">
        <f>SUM(P112:R118)</f>
        <v>0</v>
      </c>
      <c r="Q121" s="165"/>
      <c r="R121" s="165"/>
    </row>
    <row r="122" spans="1:18" ht="20.100000000000001" customHeight="1" x14ac:dyDescent="0.25">
      <c r="A122" s="8"/>
      <c r="B122" s="8"/>
      <c r="C122" s="8"/>
      <c r="D122" s="8"/>
      <c r="E122" s="8"/>
      <c r="F122" s="8"/>
      <c r="G122" s="8"/>
      <c r="H122" s="8"/>
      <c r="I122" s="8"/>
      <c r="J122" s="8"/>
      <c r="K122" s="8"/>
      <c r="L122" s="8"/>
      <c r="M122" s="8"/>
      <c r="N122" s="8"/>
      <c r="O122" s="8"/>
      <c r="P122" s="8"/>
      <c r="Q122" s="8"/>
      <c r="R122" s="8"/>
    </row>
    <row r="123" spans="1:18" s="356" customFormat="1" ht="20.100000000000001" customHeight="1" x14ac:dyDescent="0.25">
      <c r="A123" s="166" t="s">
        <v>198</v>
      </c>
      <c r="B123" s="166"/>
      <c r="C123" s="166"/>
      <c r="D123" s="166"/>
      <c r="E123" s="166"/>
      <c r="F123" s="166"/>
      <c r="G123" s="166"/>
      <c r="H123" s="166"/>
      <c r="I123" s="191" t="s">
        <v>20</v>
      </c>
      <c r="J123" s="191"/>
      <c r="K123" s="191"/>
      <c r="L123" s="191"/>
      <c r="M123" s="191"/>
      <c r="N123" s="191"/>
      <c r="O123" s="191"/>
      <c r="P123" s="166" t="s">
        <v>3</v>
      </c>
      <c r="Q123" s="166"/>
      <c r="R123" s="166"/>
    </row>
    <row r="124" spans="1:18" s="356" customFormat="1" ht="20.100000000000001" customHeight="1" x14ac:dyDescent="0.25">
      <c r="A124" s="166"/>
      <c r="B124" s="166"/>
      <c r="C124" s="166"/>
      <c r="D124" s="166"/>
      <c r="E124" s="166"/>
      <c r="F124" s="166"/>
      <c r="G124" s="166"/>
      <c r="H124" s="166"/>
      <c r="I124" s="51" t="s">
        <v>219</v>
      </c>
      <c r="J124" s="51" t="s">
        <v>220</v>
      </c>
      <c r="K124" s="51" t="s">
        <v>221</v>
      </c>
      <c r="L124" s="51" t="s">
        <v>222</v>
      </c>
      <c r="M124" s="51" t="s">
        <v>223</v>
      </c>
      <c r="N124" s="51" t="s">
        <v>224</v>
      </c>
      <c r="O124" s="51" t="s">
        <v>225</v>
      </c>
      <c r="P124" s="166"/>
      <c r="Q124" s="166"/>
      <c r="R124" s="166"/>
    </row>
    <row r="125" spans="1:18" s="356" customFormat="1" ht="20.100000000000001" customHeight="1" x14ac:dyDescent="0.25">
      <c r="A125" s="191"/>
      <c r="B125" s="191"/>
      <c r="C125" s="191"/>
      <c r="D125" s="191"/>
      <c r="E125" s="191"/>
      <c r="F125" s="191"/>
      <c r="G125" s="191"/>
      <c r="H125" s="191"/>
      <c r="I125" s="4">
        <f>$M$112</f>
        <v>0.15</v>
      </c>
      <c r="J125" s="4">
        <f>$M$113</f>
        <v>0.1</v>
      </c>
      <c r="K125" s="4">
        <f>$M$114</f>
        <v>0.05</v>
      </c>
      <c r="L125" s="4">
        <f>$M$115</f>
        <v>0.15</v>
      </c>
      <c r="M125" s="4">
        <f>$M$116</f>
        <v>0.1</v>
      </c>
      <c r="N125" s="4"/>
      <c r="O125" s="4">
        <f>$M$118</f>
        <v>0.05</v>
      </c>
      <c r="P125" s="174">
        <f>1+(SUM(I125:O125))</f>
        <v>1.6</v>
      </c>
      <c r="Q125" s="174"/>
      <c r="R125" s="174"/>
    </row>
    <row r="126" spans="1:18" ht="20.100000000000001" customHeight="1" x14ac:dyDescent="0.25">
      <c r="A126" s="8"/>
      <c r="B126" s="8"/>
      <c r="C126" s="8"/>
      <c r="D126" s="8"/>
      <c r="E126" s="8"/>
      <c r="F126" s="8"/>
      <c r="G126" s="8"/>
      <c r="H126" s="8"/>
      <c r="I126" s="8"/>
      <c r="J126" s="8"/>
      <c r="K126" s="8"/>
      <c r="L126" s="8"/>
      <c r="M126" s="8"/>
      <c r="N126" s="8"/>
      <c r="O126" s="8"/>
      <c r="P126" s="8"/>
      <c r="Q126" s="8"/>
      <c r="R126" s="8"/>
    </row>
    <row r="127" spans="1:18" s="356" customFormat="1" ht="20.100000000000001" customHeight="1" x14ac:dyDescent="0.25">
      <c r="A127" s="158" t="s">
        <v>80</v>
      </c>
      <c r="B127" s="158"/>
      <c r="C127" s="158"/>
      <c r="D127" s="158"/>
      <c r="E127" s="158"/>
      <c r="F127" s="158"/>
      <c r="G127" s="158"/>
      <c r="H127" s="158"/>
      <c r="I127" s="158"/>
      <c r="J127" s="158"/>
      <c r="K127" s="158"/>
      <c r="L127" s="158"/>
      <c r="M127" s="158"/>
      <c r="N127" s="158"/>
      <c r="O127" s="158"/>
      <c r="P127" s="158"/>
      <c r="Q127" s="158"/>
      <c r="R127" s="158"/>
    </row>
    <row r="128" spans="1:18" s="356" customFormat="1" ht="20.100000000000001" customHeight="1" x14ac:dyDescent="0.25">
      <c r="A128" s="158"/>
      <c r="B128" s="158"/>
      <c r="C128" s="158"/>
      <c r="D128" s="158"/>
      <c r="E128" s="158"/>
      <c r="F128" s="158"/>
      <c r="G128" s="158"/>
      <c r="H128" s="158"/>
      <c r="I128" s="158"/>
      <c r="J128" s="158"/>
      <c r="K128" s="158"/>
      <c r="L128" s="158"/>
      <c r="M128" s="158"/>
      <c r="N128" s="158"/>
      <c r="O128" s="158"/>
      <c r="P128" s="158"/>
      <c r="Q128" s="158"/>
      <c r="R128" s="158"/>
    </row>
    <row r="129" spans="1:28" ht="20.100000000000001" customHeight="1" x14ac:dyDescent="0.25">
      <c r="A129" s="45"/>
      <c r="B129" s="45"/>
      <c r="C129" s="45"/>
      <c r="D129" s="45"/>
      <c r="E129" s="45"/>
      <c r="F129" s="45"/>
      <c r="G129" s="45"/>
      <c r="H129" s="45"/>
      <c r="I129" s="45"/>
      <c r="J129" s="45"/>
      <c r="K129" s="45"/>
      <c r="L129" s="45"/>
      <c r="M129" s="45"/>
      <c r="N129" s="45"/>
      <c r="O129" s="45"/>
      <c r="P129" s="45"/>
      <c r="Q129" s="45"/>
      <c r="R129" s="45"/>
    </row>
    <row r="130" spans="1:28" ht="20.100000000000001" customHeight="1" x14ac:dyDescent="0.25">
      <c r="A130" s="8"/>
      <c r="B130" s="8"/>
      <c r="C130" s="8"/>
      <c r="D130" s="8"/>
      <c r="E130" s="8"/>
      <c r="F130" s="8"/>
      <c r="G130" s="8"/>
      <c r="H130" s="8"/>
      <c r="I130" s="8"/>
      <c r="J130" s="8"/>
      <c r="K130" s="8"/>
      <c r="L130" s="8"/>
      <c r="M130" s="8"/>
      <c r="N130" s="8"/>
      <c r="O130" s="8"/>
      <c r="P130" s="8"/>
      <c r="Q130" s="8"/>
      <c r="R130" s="8"/>
    </row>
    <row r="131" spans="1:28" ht="39.950000000000003" customHeight="1" x14ac:dyDescent="0.25">
      <c r="A131" s="46" t="s">
        <v>5</v>
      </c>
      <c r="B131" s="166" t="str">
        <f>P36</f>
        <v>Valor unitário homogeneizado</v>
      </c>
      <c r="C131" s="166"/>
      <c r="D131" s="166"/>
      <c r="E131" s="46"/>
      <c r="F131" s="46"/>
      <c r="G131" s="46"/>
      <c r="H131" s="46"/>
      <c r="I131" s="46" t="s">
        <v>219</v>
      </c>
      <c r="J131" s="46" t="s">
        <v>220</v>
      </c>
      <c r="K131" s="46" t="s">
        <v>221</v>
      </c>
      <c r="L131" s="46" t="s">
        <v>222</v>
      </c>
      <c r="M131" s="46" t="s">
        <v>223</v>
      </c>
      <c r="N131" s="46" t="s">
        <v>224</v>
      </c>
      <c r="O131" s="46" t="s">
        <v>225</v>
      </c>
      <c r="P131" s="166" t="s">
        <v>3</v>
      </c>
      <c r="Q131" s="166"/>
      <c r="R131" s="166"/>
      <c r="S131" s="357"/>
      <c r="T131" s="357"/>
      <c r="U131" s="357"/>
      <c r="V131" s="357"/>
      <c r="Y131" s="356"/>
      <c r="Z131" s="356" t="s">
        <v>180</v>
      </c>
      <c r="AA131" s="356" t="s">
        <v>181</v>
      </c>
      <c r="AB131" s="356" t="s">
        <v>182</v>
      </c>
    </row>
    <row r="132" spans="1:28" ht="20.100000000000001" customHeight="1" x14ac:dyDescent="0.25">
      <c r="A132" s="43">
        <v>1</v>
      </c>
      <c r="B132" s="185">
        <f>P37</f>
        <v>426.31578947368416</v>
      </c>
      <c r="C132" s="185"/>
      <c r="D132" s="185"/>
      <c r="E132" s="4"/>
      <c r="F132" s="4"/>
      <c r="G132" s="4"/>
      <c r="H132" s="4"/>
      <c r="I132" s="4">
        <f>$J$112</f>
        <v>0.15</v>
      </c>
      <c r="J132" s="4">
        <f>$J$113</f>
        <v>0.1</v>
      </c>
      <c r="K132" s="4">
        <f>$J$114</f>
        <v>0.05</v>
      </c>
      <c r="L132" s="4">
        <f>$J$115</f>
        <v>0.15</v>
      </c>
      <c r="M132" s="4">
        <f>$J$116</f>
        <v>0.1</v>
      </c>
      <c r="N132" s="4"/>
      <c r="O132" s="4">
        <f>$J$118</f>
        <v>0.05</v>
      </c>
      <c r="P132" s="174">
        <f t="shared" ref="P132:P134" si="8">1+(SUM(I132:O132))</f>
        <v>1.6</v>
      </c>
      <c r="Q132" s="174"/>
      <c r="R132" s="174"/>
      <c r="S132" s="357"/>
      <c r="T132" s="357"/>
      <c r="U132" s="357"/>
      <c r="V132" s="357"/>
      <c r="Y132" s="356"/>
      <c r="Z132" s="356">
        <v>1</v>
      </c>
      <c r="AA132" s="366">
        <f t="shared" ref="AA132:AA134" si="9">P132</f>
        <v>1.6</v>
      </c>
      <c r="AB132" s="356">
        <v>1.9</v>
      </c>
    </row>
    <row r="133" spans="1:28" ht="20.100000000000001" customHeight="1" x14ac:dyDescent="0.25">
      <c r="A133" s="44">
        <v>2</v>
      </c>
      <c r="B133" s="150">
        <f>P38</f>
        <v>444.07894736842098</v>
      </c>
      <c r="C133" s="150"/>
      <c r="D133" s="150"/>
      <c r="E133" s="3"/>
      <c r="F133" s="3"/>
      <c r="G133" s="3"/>
      <c r="H133" s="3"/>
      <c r="I133" s="3">
        <f t="shared" ref="I133:I134" si="10">$J$112</f>
        <v>0.15</v>
      </c>
      <c r="J133" s="3">
        <f t="shared" ref="J133:J134" si="11">$J$113</f>
        <v>0.1</v>
      </c>
      <c r="K133" s="3">
        <f t="shared" ref="K133:K134" si="12">$J$114</f>
        <v>0.05</v>
      </c>
      <c r="L133" s="3">
        <f t="shared" ref="L133:L134" si="13">$J$115</f>
        <v>0.15</v>
      </c>
      <c r="M133" s="3">
        <f t="shared" ref="M133:M134" si="14">$J$116</f>
        <v>0.1</v>
      </c>
      <c r="N133" s="3"/>
      <c r="O133" s="3">
        <f t="shared" ref="O133:O134" si="15">$J$118</f>
        <v>0.05</v>
      </c>
      <c r="P133" s="188">
        <f t="shared" si="8"/>
        <v>1.6</v>
      </c>
      <c r="Q133" s="188"/>
      <c r="R133" s="188"/>
      <c r="S133" s="357"/>
      <c r="T133" s="357"/>
      <c r="U133" s="357"/>
      <c r="V133" s="357"/>
      <c r="Y133" s="356"/>
      <c r="Z133" s="356">
        <v>1</v>
      </c>
      <c r="AA133" s="366">
        <f t="shared" si="9"/>
        <v>1.6</v>
      </c>
      <c r="AB133" s="356">
        <v>1.9</v>
      </c>
    </row>
    <row r="134" spans="1:28" ht="20.100000000000001" customHeight="1" x14ac:dyDescent="0.25">
      <c r="A134" s="44">
        <v>3</v>
      </c>
      <c r="B134" s="150">
        <f>P39</f>
        <v>617.46361746361708</v>
      </c>
      <c r="C134" s="150"/>
      <c r="D134" s="150"/>
      <c r="E134" s="3"/>
      <c r="F134" s="3"/>
      <c r="G134" s="3"/>
      <c r="H134" s="3"/>
      <c r="I134" s="3">
        <f t="shared" si="10"/>
        <v>0.15</v>
      </c>
      <c r="J134" s="3">
        <f t="shared" si="11"/>
        <v>0.1</v>
      </c>
      <c r="K134" s="3">
        <f t="shared" si="12"/>
        <v>0.05</v>
      </c>
      <c r="L134" s="3">
        <f t="shared" si="13"/>
        <v>0.15</v>
      </c>
      <c r="M134" s="3">
        <f t="shared" si="14"/>
        <v>0.1</v>
      </c>
      <c r="N134" s="3">
        <f t="shared" ref="N134" si="16">$J$117</f>
        <v>0.3</v>
      </c>
      <c r="O134" s="3">
        <f t="shared" si="15"/>
        <v>0.05</v>
      </c>
      <c r="P134" s="188">
        <f t="shared" si="8"/>
        <v>1.9</v>
      </c>
      <c r="Q134" s="188"/>
      <c r="R134" s="188"/>
      <c r="S134" s="357"/>
      <c r="T134" s="357"/>
      <c r="U134" s="357"/>
      <c r="V134" s="357"/>
      <c r="Y134" s="356"/>
      <c r="Z134" s="356">
        <v>1</v>
      </c>
      <c r="AA134" s="366">
        <f t="shared" si="9"/>
        <v>1.9</v>
      </c>
      <c r="AB134" s="356">
        <v>1.9</v>
      </c>
    </row>
    <row r="135" spans="1:28" ht="20.100000000000001" customHeight="1" x14ac:dyDescent="0.25">
      <c r="A135" s="8"/>
      <c r="B135" s="8"/>
      <c r="C135" s="8"/>
      <c r="D135" s="8"/>
      <c r="E135" s="8"/>
      <c r="F135" s="8"/>
      <c r="G135" s="8"/>
      <c r="H135" s="8"/>
      <c r="I135" s="8"/>
      <c r="J135" s="8"/>
      <c r="K135" s="8"/>
      <c r="L135" s="8"/>
      <c r="M135" s="8"/>
      <c r="N135" s="8"/>
      <c r="O135" s="8"/>
      <c r="P135" s="8"/>
      <c r="Q135" s="8"/>
      <c r="R135" s="8"/>
    </row>
    <row r="136" spans="1:28" ht="20.100000000000001" customHeight="1" x14ac:dyDescent="0.25">
      <c r="A136" s="8"/>
      <c r="B136" s="8"/>
      <c r="C136" s="8"/>
      <c r="D136" s="8"/>
      <c r="E136" s="8"/>
      <c r="F136" s="8"/>
      <c r="G136" s="8"/>
      <c r="H136" s="8"/>
      <c r="I136" s="8"/>
      <c r="J136" s="8"/>
      <c r="K136" s="8"/>
      <c r="L136" s="8"/>
      <c r="M136" s="8"/>
      <c r="N136" s="8"/>
      <c r="O136" s="8"/>
      <c r="P136" s="8"/>
      <c r="Q136" s="8"/>
      <c r="R136" s="8"/>
    </row>
    <row r="137" spans="1:28" ht="20.100000000000001" customHeight="1" x14ac:dyDescent="0.25">
      <c r="A137" s="8"/>
      <c r="B137" s="8"/>
      <c r="C137" s="8"/>
      <c r="D137" s="8"/>
      <c r="E137" s="8"/>
      <c r="F137" s="8"/>
      <c r="G137" s="8"/>
      <c r="H137" s="8"/>
      <c r="I137" s="8"/>
      <c r="J137" s="8"/>
      <c r="K137" s="8"/>
      <c r="L137" s="8"/>
      <c r="M137" s="8"/>
      <c r="N137" s="8"/>
      <c r="O137" s="8"/>
      <c r="P137" s="8"/>
      <c r="Q137" s="8"/>
      <c r="R137" s="8"/>
    </row>
    <row r="138" spans="1:28" ht="20.100000000000001" customHeight="1" x14ac:dyDescent="0.25">
      <c r="A138" s="8"/>
      <c r="B138" s="8"/>
      <c r="C138" s="8"/>
      <c r="D138" s="8"/>
      <c r="E138" s="8"/>
      <c r="F138" s="8"/>
      <c r="G138" s="8"/>
      <c r="H138" s="8"/>
      <c r="I138" s="8"/>
      <c r="J138" s="8"/>
      <c r="K138" s="8"/>
      <c r="L138" s="8"/>
      <c r="M138" s="8"/>
      <c r="N138" s="8"/>
      <c r="O138" s="8"/>
      <c r="P138" s="8"/>
      <c r="Q138" s="8"/>
      <c r="R138" s="8"/>
    </row>
    <row r="139" spans="1:28" ht="20.100000000000001" customHeight="1" x14ac:dyDescent="0.25">
      <c r="A139" s="8"/>
      <c r="B139" s="8"/>
      <c r="C139" s="8"/>
      <c r="D139" s="8"/>
      <c r="E139" s="8"/>
      <c r="F139" s="8"/>
      <c r="G139" s="8"/>
      <c r="H139" s="8"/>
      <c r="I139" s="8"/>
      <c r="J139" s="8"/>
      <c r="K139" s="8"/>
      <c r="L139" s="8"/>
      <c r="M139" s="8"/>
      <c r="N139" s="8"/>
      <c r="O139" s="8"/>
      <c r="P139" s="8"/>
      <c r="Q139" s="8"/>
      <c r="R139" s="8"/>
    </row>
    <row r="140" spans="1:28" ht="20.100000000000001" customHeight="1" x14ac:dyDescent="0.25">
      <c r="A140" s="8"/>
      <c r="B140" s="8"/>
      <c r="C140" s="8"/>
      <c r="D140" s="8"/>
      <c r="E140" s="8"/>
      <c r="F140" s="8"/>
      <c r="G140" s="8"/>
      <c r="H140" s="8"/>
      <c r="I140" s="8"/>
      <c r="J140" s="8"/>
      <c r="K140" s="8"/>
      <c r="L140" s="8"/>
      <c r="M140" s="8"/>
      <c r="N140" s="8"/>
      <c r="O140" s="8"/>
      <c r="P140" s="8"/>
      <c r="Q140" s="8"/>
      <c r="R140" s="8"/>
    </row>
    <row r="141" spans="1:28" ht="20.100000000000001" customHeight="1" x14ac:dyDescent="0.25">
      <c r="A141" s="8"/>
      <c r="B141" s="8"/>
      <c r="C141" s="8"/>
      <c r="D141" s="8"/>
      <c r="E141" s="8"/>
      <c r="F141" s="8"/>
      <c r="G141" s="8"/>
      <c r="H141" s="8"/>
      <c r="I141" s="8"/>
      <c r="J141" s="8"/>
      <c r="K141" s="8"/>
      <c r="L141" s="8"/>
      <c r="M141" s="8"/>
      <c r="N141" s="8"/>
      <c r="O141" s="8"/>
      <c r="P141" s="8"/>
      <c r="Q141" s="8"/>
      <c r="R141" s="8"/>
    </row>
    <row r="142" spans="1:28" ht="20.100000000000001" customHeight="1" x14ac:dyDescent="0.25">
      <c r="A142" s="8"/>
      <c r="B142" s="8"/>
      <c r="C142" s="8"/>
      <c r="D142" s="8"/>
      <c r="E142" s="8"/>
      <c r="F142" s="8"/>
      <c r="G142" s="8"/>
      <c r="H142" s="8"/>
      <c r="I142" s="8"/>
      <c r="J142" s="8"/>
      <c r="K142" s="8"/>
      <c r="L142" s="8"/>
      <c r="M142" s="8"/>
      <c r="N142" s="8"/>
      <c r="O142" s="8"/>
      <c r="P142" s="8"/>
      <c r="Q142" s="8"/>
      <c r="R142" s="8"/>
    </row>
    <row r="143" spans="1:28" ht="20.100000000000001" customHeight="1" x14ac:dyDescent="0.25">
      <c r="A143" s="8"/>
      <c r="B143" s="8"/>
      <c r="C143" s="8"/>
      <c r="D143" s="8"/>
      <c r="E143" s="8"/>
      <c r="F143" s="8"/>
      <c r="G143" s="8"/>
      <c r="H143" s="8"/>
      <c r="I143" s="8"/>
      <c r="J143" s="8"/>
      <c r="K143" s="8"/>
      <c r="L143" s="8"/>
      <c r="M143" s="8"/>
      <c r="N143" s="8"/>
      <c r="O143" s="8"/>
      <c r="P143" s="8"/>
      <c r="Q143" s="8"/>
      <c r="R143" s="8"/>
    </row>
    <row r="144" spans="1:28" ht="20.100000000000001" customHeight="1" x14ac:dyDescent="0.25">
      <c r="A144" s="8"/>
      <c r="B144" s="8"/>
      <c r="C144" s="8"/>
      <c r="D144" s="8"/>
      <c r="E144" s="8"/>
      <c r="F144" s="8"/>
      <c r="G144" s="8"/>
      <c r="H144" s="8"/>
      <c r="I144" s="8"/>
      <c r="J144" s="8"/>
      <c r="K144" s="8"/>
      <c r="L144" s="8"/>
      <c r="M144" s="8"/>
      <c r="N144" s="8"/>
      <c r="O144" s="8"/>
      <c r="P144" s="8"/>
      <c r="Q144" s="8"/>
      <c r="R144" s="8"/>
    </row>
    <row r="145" spans="1:18" ht="20.100000000000001" customHeight="1" x14ac:dyDescent="0.25">
      <c r="A145" s="8"/>
      <c r="B145" s="8"/>
      <c r="C145" s="8"/>
      <c r="D145" s="8"/>
      <c r="E145" s="8"/>
      <c r="F145" s="8"/>
      <c r="G145" s="8"/>
      <c r="H145" s="8"/>
      <c r="I145" s="8"/>
      <c r="J145" s="8"/>
      <c r="K145" s="8"/>
      <c r="L145" s="8"/>
      <c r="M145" s="8"/>
      <c r="N145" s="8"/>
      <c r="O145" s="8"/>
      <c r="P145" s="8"/>
      <c r="Q145" s="8"/>
      <c r="R145" s="8"/>
    </row>
    <row r="146" spans="1:18" ht="20.100000000000001" customHeight="1" x14ac:dyDescent="0.25">
      <c r="A146" s="8"/>
      <c r="B146" s="8"/>
      <c r="C146" s="8"/>
      <c r="D146" s="8"/>
      <c r="E146" s="8"/>
      <c r="F146" s="8"/>
      <c r="G146" s="8"/>
      <c r="H146" s="8"/>
      <c r="I146" s="8"/>
      <c r="J146" s="8"/>
      <c r="K146" s="8"/>
      <c r="L146" s="8"/>
      <c r="M146" s="8"/>
      <c r="N146" s="8"/>
      <c r="O146" s="8"/>
      <c r="P146" s="8"/>
      <c r="Q146" s="8"/>
      <c r="R146" s="8"/>
    </row>
    <row r="147" spans="1:18" ht="20.100000000000001" customHeight="1" x14ac:dyDescent="0.25">
      <c r="A147" s="8"/>
      <c r="B147" s="8"/>
      <c r="C147" s="8"/>
      <c r="D147" s="8"/>
      <c r="E147" s="8"/>
      <c r="F147" s="8"/>
      <c r="G147" s="8"/>
      <c r="H147" s="8"/>
      <c r="I147" s="8"/>
      <c r="J147" s="8"/>
      <c r="K147" s="8"/>
      <c r="L147" s="8"/>
      <c r="M147" s="8"/>
      <c r="N147" s="8"/>
      <c r="O147" s="8"/>
      <c r="P147" s="8"/>
      <c r="Q147" s="8"/>
      <c r="R147" s="8"/>
    </row>
    <row r="148" spans="1:18" ht="20.100000000000001" customHeight="1" x14ac:dyDescent="0.25">
      <c r="A148" s="8"/>
      <c r="B148" s="8"/>
      <c r="C148" s="8"/>
      <c r="D148" s="8"/>
      <c r="E148" s="8"/>
      <c r="F148" s="8"/>
      <c r="G148" s="8"/>
      <c r="H148" s="8"/>
      <c r="I148" s="8"/>
      <c r="J148" s="8"/>
      <c r="K148" s="8"/>
      <c r="L148" s="8"/>
      <c r="M148" s="8"/>
      <c r="N148" s="8"/>
      <c r="O148" s="8"/>
      <c r="P148" s="8"/>
      <c r="Q148" s="8"/>
      <c r="R148" s="8"/>
    </row>
    <row r="149" spans="1:18" ht="20.100000000000001" customHeight="1" x14ac:dyDescent="0.25">
      <c r="A149" s="8"/>
      <c r="B149" s="8"/>
      <c r="C149" s="8"/>
      <c r="D149" s="8"/>
      <c r="E149" s="8"/>
      <c r="F149" s="8"/>
      <c r="G149" s="8"/>
      <c r="H149" s="8"/>
      <c r="I149" s="8"/>
      <c r="J149" s="8"/>
      <c r="K149" s="8"/>
      <c r="L149" s="8"/>
      <c r="M149" s="8"/>
      <c r="N149" s="8"/>
      <c r="O149" s="8"/>
      <c r="P149" s="8"/>
      <c r="Q149" s="8"/>
      <c r="R149" s="8"/>
    </row>
    <row r="150" spans="1:18" ht="20.100000000000001" customHeight="1" x14ac:dyDescent="0.25">
      <c r="A150" s="8"/>
      <c r="B150" s="8"/>
      <c r="C150" s="8"/>
      <c r="D150" s="8"/>
      <c r="E150" s="8"/>
      <c r="F150" s="8"/>
      <c r="G150" s="8"/>
      <c r="H150" s="8"/>
      <c r="I150" s="8"/>
      <c r="J150" s="8"/>
      <c r="K150" s="8"/>
      <c r="L150" s="8"/>
      <c r="M150" s="8"/>
      <c r="N150" s="8"/>
      <c r="O150" s="8"/>
      <c r="P150" s="8"/>
      <c r="Q150" s="8"/>
      <c r="R150" s="8"/>
    </row>
    <row r="151" spans="1:18" ht="20.100000000000001" customHeight="1" x14ac:dyDescent="0.25">
      <c r="A151" s="8"/>
      <c r="B151" s="8"/>
      <c r="C151" s="8"/>
      <c r="D151" s="8"/>
      <c r="E151" s="8"/>
      <c r="F151" s="8"/>
      <c r="G151" s="8"/>
      <c r="H151" s="8"/>
      <c r="I151" s="8"/>
      <c r="J151" s="8"/>
      <c r="K151" s="8"/>
      <c r="L151" s="8"/>
      <c r="M151" s="8"/>
      <c r="N151" s="8"/>
      <c r="O151" s="8"/>
      <c r="P151" s="8"/>
      <c r="Q151" s="8"/>
      <c r="R151" s="8"/>
    </row>
    <row r="152" spans="1:18" s="356" customFormat="1" ht="39.950000000000003" customHeight="1" x14ac:dyDescent="0.25">
      <c r="A152" s="46" t="s">
        <v>5</v>
      </c>
      <c r="B152" s="166" t="str">
        <f>B131</f>
        <v>Valor unitário homogeneizado</v>
      </c>
      <c r="C152" s="166"/>
      <c r="D152" s="166"/>
      <c r="E152" s="166" t="s">
        <v>226</v>
      </c>
      <c r="F152" s="166"/>
      <c r="G152" s="166"/>
      <c r="H152" s="166" t="s">
        <v>227</v>
      </c>
      <c r="I152" s="166"/>
      <c r="J152" s="166"/>
      <c r="K152" s="166" t="s">
        <v>9</v>
      </c>
      <c r="L152" s="166"/>
      <c r="M152" s="166"/>
      <c r="N152" s="166" t="s">
        <v>28</v>
      </c>
      <c r="O152" s="166"/>
      <c r="P152" s="166"/>
      <c r="Q152" s="166"/>
      <c r="R152" s="166"/>
    </row>
    <row r="153" spans="1:18" s="356" customFormat="1" ht="20.100000000000001" customHeight="1" x14ac:dyDescent="0.25">
      <c r="A153" s="43">
        <v>1</v>
      </c>
      <c r="B153" s="185">
        <f>B132</f>
        <v>426.31578947368416</v>
      </c>
      <c r="C153" s="185"/>
      <c r="D153" s="185"/>
      <c r="E153" s="161">
        <f>P132</f>
        <v>1.6</v>
      </c>
      <c r="F153" s="161"/>
      <c r="G153" s="161"/>
      <c r="H153" s="161">
        <f>$P$125</f>
        <v>1.6</v>
      </c>
      <c r="I153" s="161"/>
      <c r="J153" s="161"/>
      <c r="K153" s="161">
        <f>H153/E153</f>
        <v>1</v>
      </c>
      <c r="L153" s="161"/>
      <c r="M153" s="161"/>
      <c r="N153" s="185">
        <f t="shared" ref="N153:N155" si="17">B153*K153</f>
        <v>426.31578947368416</v>
      </c>
      <c r="O153" s="185"/>
      <c r="P153" s="185"/>
      <c r="Q153" s="185"/>
      <c r="R153" s="185"/>
    </row>
    <row r="154" spans="1:18" s="356" customFormat="1" ht="20.100000000000001" customHeight="1" x14ac:dyDescent="0.25">
      <c r="A154" s="44">
        <v>2</v>
      </c>
      <c r="B154" s="150">
        <f>B133</f>
        <v>444.07894736842098</v>
      </c>
      <c r="C154" s="150"/>
      <c r="D154" s="150"/>
      <c r="E154" s="160">
        <f>P133</f>
        <v>1.6</v>
      </c>
      <c r="F154" s="160"/>
      <c r="G154" s="160"/>
      <c r="H154" s="160">
        <f t="shared" ref="H154:H155" si="18">$P$125</f>
        <v>1.6</v>
      </c>
      <c r="I154" s="160"/>
      <c r="J154" s="160"/>
      <c r="K154" s="160">
        <f t="shared" ref="K154:K155" si="19">H154/E154</f>
        <v>1</v>
      </c>
      <c r="L154" s="160"/>
      <c r="M154" s="160"/>
      <c r="N154" s="150">
        <f t="shared" si="17"/>
        <v>444.07894736842098</v>
      </c>
      <c r="O154" s="150"/>
      <c r="P154" s="150"/>
      <c r="Q154" s="150"/>
      <c r="R154" s="150"/>
    </row>
    <row r="155" spans="1:18" s="356" customFormat="1" ht="20.100000000000001" customHeight="1" x14ac:dyDescent="0.25">
      <c r="A155" s="44">
        <v>3</v>
      </c>
      <c r="B155" s="150">
        <f>B134</f>
        <v>617.46361746361708</v>
      </c>
      <c r="C155" s="150"/>
      <c r="D155" s="150"/>
      <c r="E155" s="160">
        <f>P134</f>
        <v>1.9</v>
      </c>
      <c r="F155" s="160"/>
      <c r="G155" s="160"/>
      <c r="H155" s="160">
        <f t="shared" si="18"/>
        <v>1.6</v>
      </c>
      <c r="I155" s="160"/>
      <c r="J155" s="160"/>
      <c r="K155" s="160">
        <f t="shared" si="19"/>
        <v>0.8421052631578948</v>
      </c>
      <c r="L155" s="160"/>
      <c r="M155" s="160"/>
      <c r="N155" s="150">
        <f t="shared" si="17"/>
        <v>519.969362074625</v>
      </c>
      <c r="O155" s="150"/>
      <c r="P155" s="150"/>
      <c r="Q155" s="150"/>
      <c r="R155" s="150"/>
    </row>
    <row r="156" spans="1:18" ht="20.100000000000001" customHeight="1" x14ac:dyDescent="0.25">
      <c r="A156" s="8"/>
      <c r="B156" s="8"/>
      <c r="C156" s="8"/>
      <c r="D156" s="8"/>
      <c r="E156" s="8"/>
      <c r="F156" s="8"/>
      <c r="G156" s="8"/>
      <c r="H156" s="8"/>
      <c r="I156" s="8"/>
      <c r="J156" s="8"/>
      <c r="K156" s="8"/>
      <c r="L156" s="8"/>
      <c r="M156" s="8"/>
      <c r="N156" s="8"/>
      <c r="O156" s="8"/>
      <c r="P156" s="8"/>
      <c r="Q156" s="8"/>
      <c r="R156" s="8"/>
    </row>
    <row r="157" spans="1:18" s="356" customFormat="1" ht="20.100000000000001" customHeight="1" x14ac:dyDescent="0.25">
      <c r="A157" s="8"/>
      <c r="B157" s="8"/>
      <c r="C157" s="8"/>
      <c r="D157" s="8"/>
      <c r="E157" s="8"/>
      <c r="F157" s="8"/>
      <c r="G157" s="8"/>
      <c r="H157" s="8"/>
      <c r="I157" s="8"/>
      <c r="J157" s="8"/>
      <c r="K157" s="8"/>
      <c r="L157" s="147" t="s">
        <v>22</v>
      </c>
      <c r="M157" s="147"/>
      <c r="N157" s="147"/>
      <c r="O157" s="147"/>
      <c r="P157" s="146">
        <f>AVERAGE(N153:R155)</f>
        <v>463.45469963891009</v>
      </c>
      <c r="Q157" s="146"/>
      <c r="R157" s="146"/>
    </row>
    <row r="158" spans="1:18" s="356" customFormat="1" ht="20.100000000000001" customHeight="1" x14ac:dyDescent="0.25">
      <c r="A158" s="8"/>
      <c r="B158" s="8"/>
      <c r="C158" s="8"/>
      <c r="D158" s="8"/>
      <c r="E158" s="8"/>
      <c r="F158" s="8"/>
      <c r="G158" s="8"/>
      <c r="H158" s="8"/>
      <c r="I158" s="8"/>
      <c r="J158" s="8"/>
      <c r="K158" s="8"/>
      <c r="L158" s="157" t="s">
        <v>23</v>
      </c>
      <c r="M158" s="157"/>
      <c r="N158" s="157"/>
      <c r="O158" s="157"/>
      <c r="P158" s="146">
        <f>STDEVA(N153:R155)</f>
        <v>49.742464225905067</v>
      </c>
      <c r="Q158" s="146"/>
      <c r="R158" s="146"/>
    </row>
    <row r="159" spans="1:18" s="356" customFormat="1" ht="20.100000000000001" customHeight="1" x14ac:dyDescent="0.25">
      <c r="A159" s="8"/>
      <c r="B159" s="8"/>
      <c r="C159" s="8"/>
      <c r="D159" s="8"/>
      <c r="E159" s="8"/>
      <c r="F159" s="8"/>
      <c r="G159" s="8"/>
      <c r="H159" s="8"/>
      <c r="I159" s="8"/>
      <c r="J159" s="8"/>
      <c r="K159" s="8"/>
      <c r="L159" s="149" t="s">
        <v>21</v>
      </c>
      <c r="M159" s="149"/>
      <c r="N159" s="149"/>
      <c r="O159" s="149"/>
      <c r="P159" s="162">
        <f>P158/P157</f>
        <v>0.10732972233243238</v>
      </c>
      <c r="Q159" s="162"/>
      <c r="R159" s="162"/>
    </row>
    <row r="160" spans="1:18" ht="20.100000000000001" customHeight="1" x14ac:dyDescent="0.25">
      <c r="A160" s="8"/>
      <c r="B160" s="8"/>
      <c r="C160" s="8"/>
      <c r="D160" s="8"/>
      <c r="E160" s="8"/>
      <c r="F160" s="8"/>
      <c r="G160" s="8"/>
      <c r="H160" s="8"/>
      <c r="I160" s="8"/>
      <c r="J160" s="8"/>
      <c r="K160" s="8"/>
      <c r="L160" s="8"/>
      <c r="M160" s="8"/>
      <c r="N160" s="8"/>
      <c r="O160" s="8"/>
      <c r="P160" s="8"/>
      <c r="Q160" s="8"/>
      <c r="R160" s="8"/>
    </row>
    <row r="161" spans="1:18" ht="20.100000000000001" customHeight="1" x14ac:dyDescent="0.25">
      <c r="A161" s="8"/>
      <c r="B161" s="8"/>
      <c r="C161" s="8"/>
      <c r="D161" s="8"/>
      <c r="E161" s="8"/>
      <c r="F161" s="8"/>
      <c r="G161" s="8"/>
      <c r="H161" s="8"/>
      <c r="I161" s="8"/>
      <c r="J161" s="8"/>
      <c r="K161" s="8"/>
      <c r="L161" s="8"/>
      <c r="M161" s="8"/>
      <c r="N161" s="8"/>
      <c r="O161" s="8"/>
      <c r="P161" s="8"/>
      <c r="Q161" s="8"/>
      <c r="R161" s="8"/>
    </row>
    <row r="162" spans="1:18" ht="20.100000000000001" customHeight="1" x14ac:dyDescent="0.25">
      <c r="A162" s="8"/>
      <c r="B162" s="8"/>
      <c r="C162" s="8"/>
      <c r="D162" s="8"/>
      <c r="E162" s="8"/>
      <c r="F162" s="8"/>
      <c r="G162" s="8"/>
      <c r="H162" s="8"/>
      <c r="I162" s="8"/>
      <c r="J162" s="8"/>
      <c r="K162" s="8"/>
      <c r="L162" s="8"/>
      <c r="M162" s="8"/>
      <c r="N162" s="8"/>
      <c r="O162" s="8"/>
      <c r="P162" s="8"/>
      <c r="Q162" s="8"/>
      <c r="R162" s="8"/>
    </row>
    <row r="163" spans="1:18" ht="20.100000000000001" customHeight="1" x14ac:dyDescent="0.25">
      <c r="A163" s="8"/>
      <c r="B163" s="8"/>
      <c r="C163" s="8"/>
      <c r="D163" s="8"/>
      <c r="E163" s="8"/>
      <c r="F163" s="8"/>
      <c r="G163" s="8"/>
      <c r="H163" s="8"/>
      <c r="I163" s="8"/>
      <c r="J163" s="8"/>
      <c r="K163" s="8"/>
      <c r="L163" s="8"/>
      <c r="M163" s="8"/>
      <c r="N163" s="8"/>
      <c r="O163" s="8"/>
      <c r="P163" s="8"/>
      <c r="Q163" s="8"/>
      <c r="R163" s="8"/>
    </row>
    <row r="164" spans="1:18" ht="20.100000000000001" customHeight="1" x14ac:dyDescent="0.25">
      <c r="A164" s="8"/>
      <c r="B164" s="8"/>
      <c r="C164" s="8"/>
      <c r="D164" s="8"/>
      <c r="E164" s="8"/>
      <c r="F164" s="8"/>
      <c r="G164" s="8"/>
      <c r="H164" s="8"/>
      <c r="I164" s="8"/>
      <c r="J164" s="8"/>
      <c r="K164" s="8"/>
      <c r="L164" s="8"/>
      <c r="M164" s="8"/>
      <c r="N164" s="8"/>
      <c r="O164" s="8"/>
      <c r="P164" s="8"/>
      <c r="Q164" s="8"/>
      <c r="R164" s="8"/>
    </row>
    <row r="165" spans="1:18" ht="20.100000000000001" customHeight="1" x14ac:dyDescent="0.25">
      <c r="A165" s="8"/>
      <c r="B165" s="8"/>
      <c r="C165" s="8"/>
      <c r="D165" s="8"/>
      <c r="E165" s="8"/>
      <c r="F165" s="8"/>
      <c r="G165" s="8"/>
      <c r="H165" s="8"/>
      <c r="I165" s="8"/>
      <c r="J165" s="8"/>
      <c r="K165" s="8"/>
      <c r="L165" s="8"/>
      <c r="M165" s="8"/>
      <c r="N165" s="8"/>
      <c r="O165" s="8"/>
      <c r="P165" s="8"/>
      <c r="Q165" s="8"/>
      <c r="R165" s="8"/>
    </row>
    <row r="166" spans="1:18" ht="20.100000000000001" customHeight="1" x14ac:dyDescent="0.25">
      <c r="A166" s="8"/>
      <c r="B166" s="8"/>
      <c r="C166" s="8"/>
      <c r="D166" s="8"/>
      <c r="E166" s="8"/>
      <c r="F166" s="8"/>
      <c r="G166" s="8"/>
      <c r="H166" s="8"/>
      <c r="I166" s="8"/>
      <c r="J166" s="8"/>
      <c r="K166" s="8"/>
      <c r="L166" s="8"/>
      <c r="M166" s="8"/>
      <c r="N166" s="8"/>
      <c r="O166" s="8"/>
      <c r="P166" s="8"/>
      <c r="Q166" s="8"/>
      <c r="R166" s="8"/>
    </row>
    <row r="167" spans="1:18" ht="20.100000000000001" customHeight="1" x14ac:dyDescent="0.25">
      <c r="A167" s="8"/>
      <c r="B167" s="8"/>
      <c r="C167" s="8"/>
      <c r="D167" s="8"/>
      <c r="E167" s="8"/>
      <c r="F167" s="8"/>
      <c r="G167" s="8"/>
      <c r="H167" s="8"/>
      <c r="I167" s="8"/>
      <c r="J167" s="8"/>
      <c r="K167" s="8"/>
      <c r="L167" s="8"/>
      <c r="M167" s="8"/>
      <c r="N167" s="8"/>
      <c r="O167" s="8"/>
      <c r="P167" s="8"/>
      <c r="Q167" s="8"/>
      <c r="R167" s="8"/>
    </row>
    <row r="168" spans="1:18" ht="20.100000000000001" customHeight="1" x14ac:dyDescent="0.25">
      <c r="A168" s="8"/>
      <c r="B168" s="8"/>
      <c r="C168" s="8"/>
      <c r="D168" s="8"/>
      <c r="E168" s="8"/>
      <c r="F168" s="8"/>
      <c r="G168" s="8"/>
      <c r="H168" s="8"/>
      <c r="I168" s="8"/>
      <c r="J168" s="8"/>
      <c r="K168" s="8"/>
      <c r="L168" s="8"/>
      <c r="M168" s="8"/>
      <c r="N168" s="8"/>
      <c r="O168" s="8"/>
      <c r="P168" s="8"/>
      <c r="Q168" s="8"/>
      <c r="R168" s="8"/>
    </row>
    <row r="169" spans="1:18" ht="20.100000000000001" customHeight="1" x14ac:dyDescent="0.25">
      <c r="A169" s="8"/>
      <c r="B169" s="8"/>
      <c r="C169" s="8"/>
      <c r="D169" s="8"/>
      <c r="E169" s="8"/>
      <c r="F169" s="8"/>
      <c r="G169" s="8"/>
      <c r="H169" s="8"/>
      <c r="I169" s="8"/>
      <c r="J169" s="8"/>
      <c r="K169" s="8"/>
      <c r="L169" s="8"/>
      <c r="M169" s="8"/>
      <c r="N169" s="8"/>
      <c r="O169" s="8"/>
      <c r="P169" s="8"/>
      <c r="Q169" s="8"/>
      <c r="R169" s="8"/>
    </row>
    <row r="170" spans="1:18" ht="20.100000000000001" customHeight="1" x14ac:dyDescent="0.25">
      <c r="A170" s="8"/>
      <c r="B170" s="8"/>
      <c r="C170" s="8"/>
      <c r="D170" s="8"/>
      <c r="E170" s="8"/>
      <c r="F170" s="8"/>
      <c r="G170" s="8"/>
      <c r="H170" s="8"/>
      <c r="I170" s="8"/>
      <c r="J170" s="8"/>
      <c r="K170" s="8"/>
      <c r="L170" s="8"/>
      <c r="M170" s="8"/>
      <c r="N170" s="8"/>
      <c r="O170" s="8"/>
      <c r="P170" s="8"/>
      <c r="Q170" s="8"/>
      <c r="R170" s="8"/>
    </row>
    <row r="171" spans="1:18" ht="20.100000000000001" customHeight="1" x14ac:dyDescent="0.25">
      <c r="A171" s="8"/>
      <c r="B171" s="8"/>
      <c r="C171" s="8"/>
      <c r="D171" s="8"/>
      <c r="E171" s="8"/>
      <c r="F171" s="8"/>
      <c r="G171" s="8"/>
      <c r="H171" s="8"/>
      <c r="I171" s="8"/>
      <c r="J171" s="8"/>
      <c r="K171" s="8"/>
      <c r="L171" s="8"/>
      <c r="M171" s="8"/>
      <c r="N171" s="8"/>
      <c r="O171" s="8"/>
      <c r="P171" s="8"/>
      <c r="Q171" s="8"/>
      <c r="R171" s="8"/>
    </row>
    <row r="172" spans="1:18" ht="20.100000000000001" customHeight="1" x14ac:dyDescent="0.25">
      <c r="A172" s="8"/>
      <c r="B172" s="8"/>
      <c r="C172" s="8"/>
      <c r="D172" s="8"/>
      <c r="E172" s="8"/>
      <c r="F172" s="8"/>
      <c r="G172" s="8"/>
      <c r="H172" s="8"/>
      <c r="I172" s="8"/>
      <c r="J172" s="8"/>
      <c r="K172" s="8"/>
      <c r="L172" s="8"/>
      <c r="M172" s="8"/>
      <c r="N172" s="8"/>
      <c r="O172" s="8"/>
      <c r="P172" s="8"/>
      <c r="Q172" s="8"/>
      <c r="R172" s="8"/>
    </row>
    <row r="173" spans="1:18" ht="20.100000000000001" customHeight="1" x14ac:dyDescent="0.25">
      <c r="A173" s="8"/>
      <c r="B173" s="8"/>
      <c r="C173" s="8"/>
      <c r="D173" s="8"/>
      <c r="E173" s="8"/>
      <c r="F173" s="8"/>
      <c r="G173" s="8"/>
      <c r="H173" s="8"/>
      <c r="I173" s="8"/>
      <c r="J173" s="8"/>
      <c r="K173" s="8"/>
      <c r="L173" s="8"/>
      <c r="M173" s="8"/>
      <c r="N173" s="8"/>
      <c r="O173" s="8"/>
      <c r="P173" s="8"/>
      <c r="Q173" s="8"/>
      <c r="R173" s="8"/>
    </row>
    <row r="174" spans="1:18" ht="20.100000000000001" customHeight="1" x14ac:dyDescent="0.25">
      <c r="A174" s="8"/>
      <c r="B174" s="8"/>
      <c r="C174" s="8"/>
      <c r="D174" s="8"/>
      <c r="E174" s="8"/>
      <c r="F174" s="8"/>
      <c r="G174" s="8"/>
      <c r="H174" s="8"/>
      <c r="I174" s="8"/>
      <c r="J174" s="8"/>
      <c r="K174" s="8"/>
      <c r="L174" s="8"/>
      <c r="M174" s="8"/>
      <c r="N174" s="8"/>
      <c r="O174" s="8"/>
      <c r="P174" s="8"/>
      <c r="Q174" s="8"/>
      <c r="R174" s="8"/>
    </row>
    <row r="175" spans="1:18" ht="20.100000000000001" customHeight="1" x14ac:dyDescent="0.25">
      <c r="A175" s="8"/>
      <c r="B175" s="8"/>
      <c r="C175" s="8"/>
      <c r="D175" s="8"/>
      <c r="E175" s="8"/>
      <c r="F175" s="8"/>
      <c r="G175" s="8"/>
      <c r="H175" s="8"/>
      <c r="I175" s="8"/>
      <c r="J175" s="8"/>
      <c r="K175" s="8"/>
      <c r="L175" s="8"/>
      <c r="M175" s="8"/>
      <c r="N175" s="8"/>
      <c r="O175" s="8"/>
      <c r="P175" s="8"/>
      <c r="Q175" s="8"/>
      <c r="R175" s="8"/>
    </row>
    <row r="176" spans="1:18" ht="20.100000000000001" customHeight="1" x14ac:dyDescent="0.25">
      <c r="A176" s="8"/>
      <c r="B176" s="8"/>
      <c r="C176" s="8"/>
      <c r="D176" s="8"/>
      <c r="E176" s="8"/>
      <c r="F176" s="8"/>
      <c r="G176" s="8"/>
      <c r="H176" s="8"/>
      <c r="I176" s="8"/>
      <c r="J176" s="8"/>
      <c r="K176" s="8"/>
      <c r="L176" s="8"/>
      <c r="M176" s="8"/>
      <c r="N176" s="8"/>
      <c r="O176" s="8"/>
      <c r="P176" s="8"/>
      <c r="Q176" s="8"/>
      <c r="R176" s="8"/>
    </row>
    <row r="177" spans="1:26" ht="20.100000000000001" customHeight="1" x14ac:dyDescent="0.25">
      <c r="A177" s="169" t="s">
        <v>231</v>
      </c>
      <c r="B177" s="169"/>
      <c r="C177" s="169"/>
      <c r="D177" s="169"/>
      <c r="E177" s="169"/>
      <c r="F177" s="169"/>
      <c r="G177" s="169"/>
      <c r="H177" s="169"/>
      <c r="I177" s="169"/>
      <c r="J177" s="169"/>
      <c r="K177" s="169"/>
      <c r="L177" s="169"/>
      <c r="M177" s="169"/>
      <c r="N177" s="169"/>
      <c r="O177" s="169"/>
      <c r="P177" s="169"/>
      <c r="Q177" s="169"/>
      <c r="R177" s="169"/>
    </row>
    <row r="178" spans="1:26" ht="20.100000000000001" customHeight="1" x14ac:dyDescent="0.25">
      <c r="A178" s="8"/>
      <c r="B178" s="8"/>
      <c r="C178" s="8"/>
      <c r="D178" s="8"/>
      <c r="E178" s="8"/>
      <c r="F178" s="8"/>
      <c r="G178" s="8"/>
      <c r="H178" s="8"/>
      <c r="I178" s="8"/>
      <c r="J178" s="8"/>
      <c r="K178" s="8"/>
      <c r="L178" s="8"/>
      <c r="M178" s="8"/>
      <c r="N178" s="8"/>
      <c r="O178" s="8"/>
      <c r="P178" s="8"/>
      <c r="Q178" s="8"/>
      <c r="R178" s="8"/>
    </row>
    <row r="179" spans="1:26" ht="20.100000000000001" customHeight="1" x14ac:dyDescent="0.25">
      <c r="A179" s="169" t="s">
        <v>232</v>
      </c>
      <c r="B179" s="169"/>
      <c r="C179" s="169"/>
      <c r="D179" s="169"/>
      <c r="E179" s="169"/>
      <c r="F179" s="169"/>
      <c r="G179" s="169"/>
      <c r="H179" s="169"/>
      <c r="I179" s="169"/>
      <c r="J179" s="169"/>
      <c r="K179" s="169"/>
      <c r="L179" s="169"/>
      <c r="M179" s="169"/>
      <c r="N179" s="169"/>
      <c r="O179" s="169"/>
      <c r="P179" s="169"/>
      <c r="Q179" s="169"/>
      <c r="R179" s="169"/>
    </row>
    <row r="180" spans="1:26" ht="20.100000000000001" customHeight="1" x14ac:dyDescent="0.25">
      <c r="A180" s="8"/>
      <c r="B180" s="8"/>
      <c r="C180" s="8"/>
      <c r="D180" s="8"/>
      <c r="E180" s="8"/>
      <c r="F180" s="8"/>
      <c r="G180" s="8"/>
      <c r="H180" s="8"/>
      <c r="I180" s="8"/>
      <c r="J180" s="8"/>
      <c r="K180" s="8"/>
      <c r="L180" s="8"/>
      <c r="M180" s="8"/>
      <c r="N180" s="8"/>
      <c r="O180" s="8"/>
      <c r="P180" s="8"/>
      <c r="Q180" s="8"/>
      <c r="R180" s="8"/>
    </row>
    <row r="181" spans="1:26" ht="20.100000000000001" customHeight="1" x14ac:dyDescent="0.25">
      <c r="A181" s="134" t="s">
        <v>5</v>
      </c>
      <c r="B181" s="163" t="s">
        <v>18</v>
      </c>
      <c r="C181" s="163"/>
      <c r="D181" s="163"/>
      <c r="E181" s="163"/>
      <c r="F181" s="163"/>
      <c r="G181" s="139"/>
      <c r="H181" s="8"/>
      <c r="I181" s="147" t="s">
        <v>29</v>
      </c>
      <c r="J181" s="147"/>
      <c r="K181" s="147"/>
      <c r="L181" s="147"/>
      <c r="M181" s="147"/>
      <c r="N181" s="184">
        <v>0.3</v>
      </c>
      <c r="O181" s="184"/>
      <c r="P181" s="8"/>
      <c r="Q181" s="8"/>
      <c r="R181" s="8"/>
      <c r="W181" s="357" t="s">
        <v>30</v>
      </c>
      <c r="X181" s="357" t="s">
        <v>31</v>
      </c>
      <c r="Y181" s="357" t="s">
        <v>22</v>
      </c>
      <c r="Z181" s="357" t="e">
        <f>VLOOKUP(M190,B182:G184,6,0)</f>
        <v>#N/A</v>
      </c>
    </row>
    <row r="182" spans="1:26" ht="20.100000000000001" customHeight="1" x14ac:dyDescent="0.25">
      <c r="A182" s="43">
        <v>1</v>
      </c>
      <c r="B182" s="185">
        <f>N153</f>
        <v>426.31578947368416</v>
      </c>
      <c r="C182" s="185"/>
      <c r="D182" s="185"/>
      <c r="E182" s="185"/>
      <c r="F182" s="185"/>
      <c r="G182" s="41">
        <f>A182</f>
        <v>1</v>
      </c>
      <c r="H182" s="8"/>
      <c r="I182" s="147" t="s">
        <v>69</v>
      </c>
      <c r="J182" s="147"/>
      <c r="K182" s="147"/>
      <c r="L182" s="147"/>
      <c r="M182" s="194">
        <f>COUNT(B182:B184)</f>
        <v>3</v>
      </c>
      <c r="N182" s="194"/>
      <c r="O182" s="194"/>
      <c r="P182" s="8"/>
      <c r="Q182" s="8"/>
      <c r="R182" s="8"/>
      <c r="W182" s="368">
        <f>$M$186</f>
        <v>324.41828974723705</v>
      </c>
      <c r="X182" s="368">
        <f>$M$185</f>
        <v>602.49110953058312</v>
      </c>
      <c r="Y182" s="368">
        <f>$M$184</f>
        <v>463.45469963891009</v>
      </c>
    </row>
    <row r="183" spans="1:26" ht="20.100000000000001" customHeight="1" x14ac:dyDescent="0.25">
      <c r="A183" s="44">
        <v>2</v>
      </c>
      <c r="B183" s="150">
        <f>N154</f>
        <v>444.07894736842098</v>
      </c>
      <c r="C183" s="150"/>
      <c r="D183" s="150"/>
      <c r="E183" s="150"/>
      <c r="F183" s="150"/>
      <c r="G183" s="41">
        <f t="shared" ref="G183:G184" si="20">A183</f>
        <v>2</v>
      </c>
      <c r="H183" s="8"/>
      <c r="I183" s="8"/>
      <c r="J183" s="8"/>
      <c r="K183" s="8"/>
      <c r="L183" s="8"/>
      <c r="M183" s="8"/>
      <c r="N183" s="8"/>
      <c r="O183" s="8"/>
      <c r="P183" s="8"/>
      <c r="Q183" s="8"/>
      <c r="R183" s="8"/>
      <c r="W183" s="368">
        <f>$M$186</f>
        <v>324.41828974723705</v>
      </c>
      <c r="X183" s="368">
        <f>$M$185</f>
        <v>602.49110953058312</v>
      </c>
      <c r="Y183" s="368">
        <f>$M$184</f>
        <v>463.45469963891009</v>
      </c>
    </row>
    <row r="184" spans="1:26" ht="20.100000000000001" customHeight="1" x14ac:dyDescent="0.25">
      <c r="A184" s="44">
        <v>3</v>
      </c>
      <c r="B184" s="150">
        <f>N155</f>
        <v>519.969362074625</v>
      </c>
      <c r="C184" s="150"/>
      <c r="D184" s="150"/>
      <c r="E184" s="150"/>
      <c r="F184" s="150"/>
      <c r="G184" s="41">
        <f t="shared" si="20"/>
        <v>3</v>
      </c>
      <c r="H184" s="8"/>
      <c r="I184" s="147" t="s">
        <v>22</v>
      </c>
      <c r="J184" s="147"/>
      <c r="K184" s="147"/>
      <c r="L184" s="147"/>
      <c r="M184" s="146">
        <f>AVERAGE(B182:B184)</f>
        <v>463.45469963891009</v>
      </c>
      <c r="N184" s="146"/>
      <c r="O184" s="146"/>
      <c r="P184" s="8"/>
      <c r="Q184" s="8"/>
      <c r="R184" s="8"/>
      <c r="W184" s="368">
        <f>$M$186</f>
        <v>324.41828974723705</v>
      </c>
      <c r="X184" s="368">
        <f>$M$185</f>
        <v>602.49110953058312</v>
      </c>
      <c r="Y184" s="368">
        <f>$M$184</f>
        <v>463.45469963891009</v>
      </c>
    </row>
    <row r="185" spans="1:26" ht="20.100000000000001" customHeight="1" x14ac:dyDescent="0.25">
      <c r="A185" s="8"/>
      <c r="B185" s="8"/>
      <c r="C185" s="8"/>
      <c r="D185" s="8"/>
      <c r="E185" s="8"/>
      <c r="F185" s="8"/>
      <c r="G185" s="41"/>
      <c r="H185" s="8"/>
      <c r="I185" s="147" t="s">
        <v>31</v>
      </c>
      <c r="J185" s="147"/>
      <c r="K185" s="147"/>
      <c r="L185" s="147"/>
      <c r="M185" s="146">
        <f>M184*(1+N181)</f>
        <v>602.49110953058312</v>
      </c>
      <c r="N185" s="146"/>
      <c r="O185" s="146"/>
      <c r="P185" s="8"/>
      <c r="Q185" s="8"/>
      <c r="R185" s="8"/>
      <c r="W185" s="368"/>
      <c r="X185" s="368"/>
      <c r="Y185" s="368"/>
    </row>
    <row r="186" spans="1:26" ht="20.100000000000001" customHeight="1" x14ac:dyDescent="0.25">
      <c r="A186" s="8"/>
      <c r="B186" s="8"/>
      <c r="C186" s="8"/>
      <c r="D186" s="8"/>
      <c r="E186" s="8"/>
      <c r="F186" s="8"/>
      <c r="G186" s="7"/>
      <c r="H186" s="8"/>
      <c r="I186" s="147" t="s">
        <v>30</v>
      </c>
      <c r="J186" s="147"/>
      <c r="K186" s="147"/>
      <c r="L186" s="147"/>
      <c r="M186" s="146">
        <f>M184*(1-N181)</f>
        <v>324.41828974723705</v>
      </c>
      <c r="N186" s="146"/>
      <c r="O186" s="146"/>
      <c r="P186" s="8"/>
      <c r="Q186" s="8"/>
      <c r="R186" s="8"/>
      <c r="W186" s="368"/>
      <c r="X186" s="368"/>
      <c r="Y186" s="368"/>
    </row>
    <row r="187" spans="1:26" ht="20.100000000000001" customHeight="1" x14ac:dyDescent="0.25">
      <c r="A187" s="8"/>
      <c r="B187" s="8"/>
      <c r="C187" s="8"/>
      <c r="D187" s="8"/>
      <c r="E187" s="8"/>
      <c r="F187" s="8"/>
      <c r="G187" s="8"/>
      <c r="H187" s="8"/>
      <c r="I187" s="147" t="s">
        <v>33</v>
      </c>
      <c r="J187" s="147"/>
      <c r="K187" s="147"/>
      <c r="L187" s="147"/>
      <c r="M187" s="146">
        <f>MAX(B182:B184)</f>
        <v>519.969362074625</v>
      </c>
      <c r="N187" s="146"/>
      <c r="O187" s="146"/>
      <c r="P187" s="8"/>
      <c r="Q187" s="8"/>
      <c r="R187" s="8"/>
    </row>
    <row r="188" spans="1:26" ht="20.100000000000001" customHeight="1" x14ac:dyDescent="0.25">
      <c r="A188" s="8"/>
      <c r="B188" s="8"/>
      <c r="C188" s="8"/>
      <c r="D188" s="8"/>
      <c r="E188" s="8"/>
      <c r="F188" s="8"/>
      <c r="G188" s="8"/>
      <c r="H188" s="8"/>
      <c r="I188" s="147" t="s">
        <v>32</v>
      </c>
      <c r="J188" s="147"/>
      <c r="K188" s="147"/>
      <c r="L188" s="147"/>
      <c r="M188" s="146">
        <f>MIN(B182:B184)</f>
        <v>426.31578947368416</v>
      </c>
      <c r="N188" s="146"/>
      <c r="O188" s="146"/>
      <c r="P188" s="8"/>
      <c r="Q188" s="8"/>
      <c r="R188" s="8"/>
      <c r="V188" s="366"/>
    </row>
    <row r="189" spans="1:26" ht="20.100000000000001" customHeight="1" x14ac:dyDescent="0.25">
      <c r="A189" s="8"/>
      <c r="B189" s="8"/>
      <c r="C189" s="8"/>
      <c r="D189" s="8"/>
      <c r="E189" s="8"/>
      <c r="F189" s="8"/>
      <c r="G189" s="8"/>
      <c r="H189" s="8"/>
      <c r="I189" s="8"/>
      <c r="J189" s="8"/>
      <c r="K189" s="8"/>
      <c r="L189" s="8"/>
      <c r="M189" s="8"/>
      <c r="N189" s="8"/>
      <c r="O189" s="8"/>
      <c r="P189" s="8"/>
      <c r="Q189" s="8"/>
      <c r="R189" s="8"/>
      <c r="V189" s="366"/>
    </row>
    <row r="190" spans="1:26" ht="20.100000000000001" customHeight="1" x14ac:dyDescent="0.25">
      <c r="A190" s="8"/>
      <c r="B190" s="8"/>
      <c r="C190" s="8"/>
      <c r="D190" s="8"/>
      <c r="E190" s="8"/>
      <c r="F190" s="8"/>
      <c r="G190" s="8"/>
      <c r="H190" s="8"/>
      <c r="I190" s="147" t="s">
        <v>36</v>
      </c>
      <c r="J190" s="147"/>
      <c r="K190" s="159" t="str">
        <f>IF(M190="Nada a excluir","",Z181)</f>
        <v/>
      </c>
      <c r="L190" s="159"/>
      <c r="M190" s="146" t="str" cm="1">
        <f t="array" ref="M190">_xlfn.IFS(AND(OR(M187&gt;M185,M188&lt;M186),(M187-M184)&gt;(M184-M188)),M187,AND(OR(M188&lt;M186,M187&gt;M185),(M184-M188)&gt;(M187-M184)),M188,AND(M187&lt;=M185,M188&gt;=M186),"Nada a excluir")</f>
        <v>Nada a excluir</v>
      </c>
      <c r="N190" s="146"/>
      <c r="O190" s="146"/>
      <c r="P190" s="8"/>
      <c r="Q190" s="8"/>
      <c r="R190" s="8"/>
      <c r="V190" s="366"/>
    </row>
    <row r="191" spans="1:26" ht="20.100000000000001" customHeight="1" x14ac:dyDescent="0.25">
      <c r="A191" s="8"/>
      <c r="B191" s="8"/>
      <c r="C191" s="8"/>
      <c r="D191" s="8"/>
      <c r="E191" s="8"/>
      <c r="F191" s="8"/>
      <c r="G191" s="8"/>
      <c r="H191" s="8"/>
      <c r="I191" s="149" t="s">
        <v>35</v>
      </c>
      <c r="J191" s="149"/>
      <c r="K191" s="149"/>
      <c r="L191" s="149"/>
      <c r="M191" s="152" t="str">
        <f>IF(M190="Nada a excluir","Encerrar","Continuar")</f>
        <v>Encerrar</v>
      </c>
      <c r="N191" s="152"/>
      <c r="O191" s="152"/>
      <c r="P191" s="8"/>
      <c r="Q191" s="8"/>
      <c r="R191" s="8"/>
    </row>
    <row r="192" spans="1:26" ht="20.100000000000001" customHeight="1" x14ac:dyDescent="0.25">
      <c r="A192" s="8"/>
      <c r="B192" s="8"/>
      <c r="C192" s="8"/>
      <c r="D192" s="8"/>
      <c r="E192" s="8"/>
      <c r="F192" s="8"/>
      <c r="G192" s="8"/>
      <c r="H192" s="8"/>
      <c r="I192" s="8"/>
      <c r="J192" s="8"/>
      <c r="K192" s="8"/>
      <c r="L192" s="8"/>
      <c r="M192" s="8"/>
      <c r="N192" s="8"/>
      <c r="O192" s="8"/>
      <c r="P192" s="8"/>
      <c r="Q192" s="8"/>
      <c r="R192" s="8"/>
    </row>
    <row r="193" spans="1:18" s="356" customFormat="1" ht="20.100000000000001" customHeight="1" x14ac:dyDescent="0.25">
      <c r="A193" s="8"/>
      <c r="B193" s="8"/>
      <c r="C193" s="8"/>
      <c r="D193" s="8"/>
      <c r="E193" s="8"/>
      <c r="F193" s="8"/>
      <c r="G193" s="8"/>
      <c r="H193" s="8"/>
      <c r="I193" s="147" t="s">
        <v>34</v>
      </c>
      <c r="J193" s="147"/>
      <c r="K193" s="147"/>
      <c r="L193" s="147"/>
      <c r="M193" s="154">
        <f>STDEVA(B182:B184)</f>
        <v>49.742464225905067</v>
      </c>
      <c r="N193" s="155"/>
      <c r="O193" s="155"/>
      <c r="P193" s="8"/>
      <c r="Q193" s="8"/>
      <c r="R193" s="8"/>
    </row>
    <row r="194" spans="1:18" s="356" customFormat="1" ht="20.100000000000001" customHeight="1" x14ac:dyDescent="0.25">
      <c r="A194" s="8"/>
      <c r="B194" s="8"/>
      <c r="C194" s="8"/>
      <c r="D194" s="8"/>
      <c r="E194" s="8"/>
      <c r="F194" s="8"/>
      <c r="G194" s="8"/>
      <c r="H194" s="8"/>
      <c r="I194" s="149" t="s">
        <v>21</v>
      </c>
      <c r="J194" s="149"/>
      <c r="K194" s="149"/>
      <c r="L194" s="149"/>
      <c r="M194" s="151">
        <f>M193/M184</f>
        <v>0.10732972233243238</v>
      </c>
      <c r="N194" s="151"/>
      <c r="O194" s="151"/>
      <c r="P194" s="8"/>
      <c r="Q194" s="8"/>
      <c r="R194" s="8"/>
    </row>
    <row r="195" spans="1:18" ht="20.100000000000001" customHeight="1" x14ac:dyDescent="0.25">
      <c r="A195" s="8"/>
      <c r="B195" s="8"/>
      <c r="C195" s="8"/>
      <c r="D195" s="8"/>
      <c r="E195" s="8"/>
      <c r="F195" s="8"/>
      <c r="G195" s="8"/>
      <c r="H195" s="8"/>
      <c r="I195" s="8"/>
      <c r="J195" s="8"/>
      <c r="K195" s="8"/>
      <c r="L195" s="8"/>
      <c r="M195" s="8"/>
      <c r="N195" s="8"/>
      <c r="O195" s="8"/>
      <c r="P195" s="8"/>
      <c r="Q195" s="8"/>
      <c r="R195" s="8"/>
    </row>
    <row r="196" spans="1:18" ht="20.100000000000001" customHeight="1" x14ac:dyDescent="0.25">
      <c r="A196" s="8"/>
      <c r="B196" s="8"/>
      <c r="C196" s="8"/>
      <c r="D196" s="8"/>
      <c r="E196" s="8"/>
      <c r="F196" s="8"/>
      <c r="G196" s="8"/>
      <c r="H196" s="8"/>
      <c r="I196" s="8"/>
      <c r="J196" s="8"/>
      <c r="K196" s="8"/>
      <c r="L196" s="8"/>
      <c r="M196" s="8"/>
      <c r="N196" s="8"/>
      <c r="O196" s="8"/>
      <c r="P196" s="8"/>
      <c r="Q196" s="8"/>
      <c r="R196" s="8"/>
    </row>
    <row r="197" spans="1:18" ht="20.100000000000001" customHeight="1" x14ac:dyDescent="0.25">
      <c r="A197" s="8"/>
      <c r="B197" s="8"/>
      <c r="C197" s="8"/>
      <c r="D197" s="8"/>
      <c r="E197" s="8"/>
      <c r="F197" s="8"/>
      <c r="G197" s="8"/>
      <c r="H197" s="8"/>
      <c r="I197" s="8"/>
      <c r="J197" s="8"/>
      <c r="K197" s="8"/>
      <c r="L197" s="8"/>
      <c r="M197" s="8"/>
      <c r="N197" s="8"/>
      <c r="O197" s="8"/>
      <c r="P197" s="8"/>
      <c r="Q197" s="8"/>
      <c r="R197" s="8"/>
    </row>
    <row r="198" spans="1:18" ht="20.100000000000001" customHeight="1" x14ac:dyDescent="0.25">
      <c r="A198" s="8"/>
      <c r="B198" s="8"/>
      <c r="C198" s="8"/>
      <c r="D198" s="8"/>
      <c r="E198" s="8"/>
      <c r="F198" s="8"/>
      <c r="G198" s="8"/>
      <c r="H198" s="8"/>
      <c r="I198" s="8"/>
      <c r="J198" s="8"/>
      <c r="K198" s="8"/>
      <c r="L198" s="8"/>
      <c r="M198" s="8"/>
      <c r="N198" s="8"/>
      <c r="O198" s="8"/>
      <c r="P198" s="8"/>
      <c r="Q198" s="8"/>
      <c r="R198" s="8"/>
    </row>
    <row r="199" spans="1:18" ht="20.100000000000001" customHeight="1" x14ac:dyDescent="0.25">
      <c r="A199" s="8"/>
      <c r="B199" s="8"/>
      <c r="C199" s="8"/>
      <c r="D199" s="8"/>
      <c r="E199" s="8"/>
      <c r="F199" s="8"/>
      <c r="G199" s="8"/>
      <c r="H199" s="8"/>
      <c r="I199" s="8"/>
      <c r="J199" s="8"/>
      <c r="K199" s="8"/>
      <c r="L199" s="8"/>
      <c r="M199" s="8"/>
      <c r="N199" s="8"/>
      <c r="O199" s="8"/>
      <c r="P199" s="8"/>
      <c r="Q199" s="8"/>
      <c r="R199" s="8"/>
    </row>
    <row r="200" spans="1:18" ht="20.100000000000001" customHeight="1" x14ac:dyDescent="0.25">
      <c r="A200" s="8"/>
      <c r="B200" s="8"/>
      <c r="C200" s="8"/>
      <c r="D200" s="8"/>
      <c r="E200" s="8"/>
      <c r="F200" s="8"/>
      <c r="G200" s="8"/>
      <c r="H200" s="8"/>
      <c r="I200" s="8"/>
      <c r="J200" s="8"/>
      <c r="K200" s="8"/>
      <c r="L200" s="8"/>
      <c r="M200" s="8"/>
      <c r="N200" s="8"/>
      <c r="O200" s="8"/>
      <c r="P200" s="8"/>
      <c r="Q200" s="8"/>
      <c r="R200" s="8"/>
    </row>
    <row r="201" spans="1:18" ht="20.100000000000001" customHeight="1" x14ac:dyDescent="0.25">
      <c r="A201" s="8"/>
      <c r="B201" s="8"/>
      <c r="C201" s="8"/>
      <c r="D201" s="8"/>
      <c r="E201" s="8"/>
      <c r="F201" s="8"/>
      <c r="G201" s="8"/>
      <c r="H201" s="8"/>
      <c r="I201" s="8"/>
      <c r="J201" s="8"/>
      <c r="K201" s="8"/>
      <c r="L201" s="8"/>
      <c r="M201" s="8"/>
      <c r="N201" s="8"/>
      <c r="O201" s="8"/>
      <c r="P201" s="8"/>
      <c r="Q201" s="8"/>
      <c r="R201" s="8"/>
    </row>
    <row r="202" spans="1:18" s="356" customFormat="1" ht="20.100000000000001" customHeight="1" x14ac:dyDescent="0.25">
      <c r="A202" s="8"/>
      <c r="B202" s="8"/>
      <c r="C202" s="8"/>
      <c r="D202" s="8"/>
      <c r="E202" s="8"/>
      <c r="F202" s="8"/>
      <c r="G202" s="8"/>
      <c r="H202" s="8"/>
      <c r="I202" s="8"/>
      <c r="J202" s="8"/>
      <c r="K202" s="8"/>
      <c r="L202" s="8"/>
      <c r="M202" s="8"/>
      <c r="N202" s="8"/>
      <c r="O202" s="8"/>
      <c r="P202" s="52"/>
      <c r="Q202" s="52"/>
      <c r="R202" s="52"/>
    </row>
    <row r="203" spans="1:18" s="356" customFormat="1" ht="20.100000000000001" customHeight="1" x14ac:dyDescent="0.25">
      <c r="A203" s="8"/>
      <c r="B203" s="8"/>
      <c r="C203" s="8"/>
      <c r="D203" s="8"/>
      <c r="E203" s="8"/>
      <c r="F203" s="8"/>
      <c r="G203" s="8"/>
      <c r="H203" s="8"/>
      <c r="I203" s="8"/>
      <c r="J203" s="8"/>
      <c r="K203" s="8"/>
      <c r="L203" s="8"/>
      <c r="M203" s="8"/>
      <c r="N203" s="8"/>
      <c r="O203" s="8"/>
      <c r="P203" s="52"/>
      <c r="Q203" s="52"/>
      <c r="R203" s="52"/>
    </row>
    <row r="204" spans="1:18" s="356" customFormat="1" ht="20.100000000000001" customHeight="1" x14ac:dyDescent="0.25">
      <c r="A204" s="8"/>
      <c r="B204" s="8"/>
      <c r="C204" s="8"/>
      <c r="D204" s="8"/>
      <c r="E204" s="8"/>
      <c r="F204" s="8"/>
      <c r="G204" s="8"/>
      <c r="H204" s="8"/>
      <c r="I204" s="8"/>
      <c r="J204" s="8"/>
      <c r="K204" s="8"/>
      <c r="L204" s="8"/>
      <c r="M204" s="8"/>
      <c r="N204" s="8"/>
      <c r="O204" s="8"/>
      <c r="P204" s="52"/>
      <c r="Q204" s="52"/>
      <c r="R204" s="52"/>
    </row>
    <row r="205" spans="1:18" s="356" customFormat="1" ht="20.100000000000001" customHeight="1" x14ac:dyDescent="0.25">
      <c r="A205" s="8"/>
      <c r="B205" s="8"/>
      <c r="C205" s="8"/>
      <c r="D205" s="8"/>
      <c r="E205" s="8"/>
      <c r="F205" s="8"/>
      <c r="G205" s="8"/>
      <c r="H205" s="8"/>
      <c r="I205" s="8"/>
      <c r="J205" s="8"/>
      <c r="K205" s="8"/>
      <c r="L205" s="8"/>
      <c r="M205" s="8"/>
      <c r="N205" s="8"/>
      <c r="O205" s="8"/>
      <c r="P205" s="52"/>
      <c r="Q205" s="52"/>
      <c r="R205" s="52"/>
    </row>
    <row r="206" spans="1:18" s="356" customFormat="1" ht="20.100000000000001" customHeight="1" x14ac:dyDescent="0.25">
      <c r="A206" s="8"/>
      <c r="B206" s="8"/>
      <c r="C206" s="8"/>
      <c r="D206" s="8"/>
      <c r="E206" s="8"/>
      <c r="F206" s="8"/>
      <c r="G206" s="8"/>
      <c r="H206" s="8"/>
      <c r="I206" s="8"/>
      <c r="J206" s="8"/>
      <c r="K206" s="8"/>
      <c r="L206" s="8"/>
      <c r="M206" s="8"/>
      <c r="N206" s="8"/>
      <c r="O206" s="8"/>
      <c r="P206" s="52"/>
      <c r="Q206" s="52"/>
      <c r="R206" s="52"/>
    </row>
    <row r="207" spans="1:18" s="356" customFormat="1" ht="20.100000000000001" customHeight="1" x14ac:dyDescent="0.25">
      <c r="A207" s="8"/>
      <c r="B207" s="8"/>
      <c r="C207" s="8"/>
      <c r="D207" s="8"/>
      <c r="E207" s="8"/>
      <c r="F207" s="8"/>
      <c r="G207" s="8"/>
      <c r="H207" s="8"/>
      <c r="I207" s="8"/>
      <c r="J207" s="8"/>
      <c r="K207" s="8"/>
      <c r="L207" s="8"/>
      <c r="M207" s="8"/>
      <c r="N207" s="8"/>
      <c r="O207" s="8"/>
      <c r="P207" s="52"/>
      <c r="Q207" s="52"/>
      <c r="R207" s="52"/>
    </row>
    <row r="208" spans="1:18" s="356" customFormat="1" ht="20.100000000000001" customHeight="1" x14ac:dyDescent="0.25">
      <c r="A208" s="8"/>
      <c r="B208" s="8"/>
      <c r="C208" s="8"/>
      <c r="D208" s="8"/>
      <c r="E208" s="8"/>
      <c r="F208" s="8"/>
      <c r="G208" s="8"/>
      <c r="H208" s="8"/>
      <c r="I208" s="8"/>
      <c r="J208" s="8"/>
      <c r="K208" s="8"/>
      <c r="L208" s="8"/>
      <c r="M208" s="8"/>
      <c r="N208" s="8"/>
      <c r="O208" s="8"/>
      <c r="P208" s="52"/>
      <c r="Q208" s="52"/>
      <c r="R208" s="52"/>
    </row>
    <row r="209" spans="1:30" ht="20.100000000000001" customHeight="1" x14ac:dyDescent="0.25">
      <c r="A209" s="8"/>
      <c r="B209" s="8"/>
      <c r="C209" s="8"/>
      <c r="D209" s="8"/>
      <c r="E209" s="8"/>
      <c r="F209" s="8"/>
      <c r="G209" s="8"/>
      <c r="H209" s="8"/>
      <c r="I209" s="8"/>
      <c r="J209" s="8"/>
      <c r="K209" s="8"/>
      <c r="L209" s="8"/>
      <c r="M209" s="8"/>
      <c r="N209" s="8"/>
      <c r="O209" s="8"/>
      <c r="P209" s="52"/>
      <c r="Q209" s="52"/>
      <c r="R209" s="52"/>
    </row>
    <row r="210" spans="1:30" ht="20.100000000000001" customHeight="1" x14ac:dyDescent="0.25">
      <c r="A210" s="8"/>
      <c r="B210" s="8"/>
      <c r="C210" s="8"/>
      <c r="D210" s="8"/>
      <c r="E210" s="8"/>
      <c r="F210" s="8"/>
      <c r="G210" s="8"/>
      <c r="H210" s="8"/>
      <c r="I210" s="8"/>
      <c r="J210" s="8"/>
      <c r="K210" s="8"/>
      <c r="L210" s="8"/>
      <c r="M210" s="8"/>
      <c r="N210" s="8"/>
      <c r="O210" s="8"/>
      <c r="P210" s="52"/>
      <c r="Q210" s="52"/>
      <c r="R210" s="52"/>
    </row>
    <row r="211" spans="1:30" ht="20.100000000000001" customHeight="1" x14ac:dyDescent="0.25">
      <c r="A211" s="8"/>
      <c r="B211" s="8"/>
      <c r="C211" s="8"/>
      <c r="D211" s="8"/>
      <c r="E211" s="8"/>
      <c r="F211" s="8"/>
      <c r="G211" s="8"/>
      <c r="H211" s="8"/>
      <c r="I211" s="8"/>
      <c r="J211" s="8"/>
      <c r="K211" s="8"/>
      <c r="L211" s="8"/>
      <c r="M211" s="8"/>
      <c r="N211" s="8"/>
      <c r="O211" s="8"/>
      <c r="P211" s="52"/>
      <c r="Q211" s="52"/>
      <c r="R211" s="52"/>
    </row>
    <row r="212" spans="1:30" ht="20.100000000000001" customHeight="1" x14ac:dyDescent="0.25">
      <c r="A212" s="8"/>
      <c r="B212" s="8"/>
      <c r="C212" s="8"/>
      <c r="D212" s="8"/>
      <c r="E212" s="8"/>
      <c r="F212" s="8"/>
      <c r="G212" s="8"/>
      <c r="H212" s="8"/>
      <c r="I212" s="8"/>
      <c r="J212" s="8"/>
      <c r="K212" s="8"/>
      <c r="L212" s="8"/>
      <c r="M212" s="8"/>
      <c r="N212" s="8"/>
      <c r="O212" s="8"/>
      <c r="P212" s="8"/>
      <c r="Q212" s="8"/>
      <c r="R212" s="8"/>
    </row>
    <row r="213" spans="1:30" ht="20.100000000000001" customHeight="1" x14ac:dyDescent="0.25">
      <c r="A213" s="169" t="s">
        <v>233</v>
      </c>
      <c r="B213" s="169"/>
      <c r="C213" s="169"/>
      <c r="D213" s="169"/>
      <c r="E213" s="169"/>
      <c r="F213" s="169"/>
      <c r="G213" s="169"/>
      <c r="H213" s="169"/>
      <c r="I213" s="169"/>
      <c r="J213" s="169"/>
      <c r="K213" s="169"/>
      <c r="L213" s="169"/>
      <c r="M213" s="169"/>
      <c r="N213" s="169"/>
      <c r="O213" s="169"/>
      <c r="P213" s="169"/>
      <c r="Q213" s="169"/>
      <c r="R213" s="169"/>
    </row>
    <row r="214" spans="1:30" ht="20.100000000000001" customHeight="1" x14ac:dyDescent="0.25">
      <c r="A214" s="8"/>
      <c r="B214" s="8"/>
      <c r="C214" s="8"/>
      <c r="D214" s="8"/>
      <c r="E214" s="8"/>
      <c r="F214" s="8"/>
      <c r="G214" s="8"/>
      <c r="H214" s="8"/>
      <c r="I214" s="8"/>
      <c r="J214" s="8"/>
      <c r="K214" s="8"/>
      <c r="L214" s="8"/>
      <c r="M214" s="8"/>
      <c r="N214" s="8"/>
      <c r="O214" s="8"/>
      <c r="P214" s="8"/>
      <c r="Q214" s="8"/>
      <c r="R214" s="8"/>
    </row>
    <row r="215" spans="1:30" ht="20.100000000000001" customHeight="1" x14ac:dyDescent="0.25">
      <c r="A215" s="134" t="s">
        <v>5</v>
      </c>
      <c r="B215" s="163" t="s">
        <v>18</v>
      </c>
      <c r="C215" s="163"/>
      <c r="D215" s="163"/>
      <c r="E215" s="163"/>
      <c r="F215" s="163"/>
      <c r="G215" s="139"/>
      <c r="H215" s="8"/>
      <c r="I215" s="147" t="s">
        <v>69</v>
      </c>
      <c r="J215" s="147"/>
      <c r="K215" s="147"/>
      <c r="L215" s="147"/>
      <c r="M215" s="147"/>
      <c r="N215" s="180">
        <f>COUNT(B216:B218)</f>
        <v>3</v>
      </c>
      <c r="O215" s="180"/>
      <c r="P215" s="8"/>
      <c r="Q215" s="8"/>
      <c r="R215" s="8"/>
      <c r="W215" s="357" t="s">
        <v>30</v>
      </c>
      <c r="X215" s="357" t="s">
        <v>31</v>
      </c>
      <c r="Y215" s="357" t="s">
        <v>22</v>
      </c>
      <c r="Z215" s="357" t="e">
        <f>VLOOKUP(M226,B216:G218,6,0)</f>
        <v>#N/A</v>
      </c>
    </row>
    <row r="216" spans="1:30" ht="20.100000000000001" customHeight="1" x14ac:dyDescent="0.25">
      <c r="A216" s="43">
        <v>1</v>
      </c>
      <c r="B216" s="185">
        <f>N153</f>
        <v>426.31578947368416</v>
      </c>
      <c r="C216" s="185"/>
      <c r="D216" s="185"/>
      <c r="E216" s="185"/>
      <c r="F216" s="185"/>
      <c r="G216" s="41">
        <f>A216</f>
        <v>1</v>
      </c>
      <c r="H216" s="8"/>
      <c r="I216" s="147" t="s">
        <v>37</v>
      </c>
      <c r="J216" s="147"/>
      <c r="K216" s="147"/>
      <c r="L216" s="147"/>
      <c r="M216" s="147"/>
      <c r="N216" s="181">
        <f>_xlfn.NORM.S.INV(1-((1/N215)/4))</f>
        <v>1.3829941271006372</v>
      </c>
      <c r="O216" s="181"/>
      <c r="P216" s="8"/>
      <c r="Q216" s="8"/>
      <c r="R216" s="8"/>
      <c r="W216" s="368">
        <f>$M$222</f>
        <v>394.66116374696981</v>
      </c>
      <c r="X216" s="368">
        <f>$M$221</f>
        <v>532.24823553085037</v>
      </c>
      <c r="Y216" s="368">
        <f>$M$184</f>
        <v>463.45469963891009</v>
      </c>
      <c r="AB216" s="368"/>
      <c r="AC216" s="368"/>
      <c r="AD216" s="368"/>
    </row>
    <row r="217" spans="1:30" ht="20.100000000000001" customHeight="1" x14ac:dyDescent="0.25">
      <c r="A217" s="44">
        <v>2</v>
      </c>
      <c r="B217" s="150">
        <f>N154</f>
        <v>444.07894736842098</v>
      </c>
      <c r="C217" s="150"/>
      <c r="D217" s="150"/>
      <c r="E217" s="150"/>
      <c r="F217" s="150"/>
      <c r="G217" s="41">
        <f t="shared" ref="G217:G218" si="21">A217</f>
        <v>2</v>
      </c>
      <c r="H217" s="8"/>
      <c r="I217" s="8"/>
      <c r="J217" s="8"/>
      <c r="K217" s="8"/>
      <c r="L217" s="8"/>
      <c r="M217" s="8"/>
      <c r="N217" s="53"/>
      <c r="O217" s="53"/>
      <c r="P217" s="8"/>
      <c r="Q217" s="8"/>
      <c r="R217" s="8"/>
      <c r="W217" s="368">
        <f>$M$222</f>
        <v>394.66116374696981</v>
      </c>
      <c r="X217" s="368">
        <f>$M$221</f>
        <v>532.24823553085037</v>
      </c>
      <c r="Y217" s="368">
        <f>$M$184</f>
        <v>463.45469963891009</v>
      </c>
      <c r="AB217" s="368"/>
      <c r="AC217" s="368"/>
      <c r="AD217" s="368"/>
    </row>
    <row r="218" spans="1:30" ht="20.100000000000001" customHeight="1" x14ac:dyDescent="0.25">
      <c r="A218" s="44">
        <v>3</v>
      </c>
      <c r="B218" s="150">
        <f>N155</f>
        <v>519.969362074625</v>
      </c>
      <c r="C218" s="150"/>
      <c r="D218" s="150"/>
      <c r="E218" s="150"/>
      <c r="F218" s="150"/>
      <c r="G218" s="41">
        <f t="shared" si="21"/>
        <v>3</v>
      </c>
      <c r="H218" s="8"/>
      <c r="I218" s="147" t="s">
        <v>22</v>
      </c>
      <c r="J218" s="147"/>
      <c r="K218" s="147"/>
      <c r="L218" s="147"/>
      <c r="M218" s="146">
        <f>AVERAGE(B216:B218)</f>
        <v>463.45469963891009</v>
      </c>
      <c r="N218" s="146"/>
      <c r="O218" s="146"/>
      <c r="P218" s="8"/>
      <c r="Q218" s="8"/>
      <c r="R218" s="8"/>
      <c r="W218" s="368">
        <f>$M$222</f>
        <v>394.66116374696981</v>
      </c>
      <c r="X218" s="368">
        <f>$M$221</f>
        <v>532.24823553085037</v>
      </c>
      <c r="Y218" s="368">
        <f>$M$184</f>
        <v>463.45469963891009</v>
      </c>
      <c r="AB218" s="368"/>
      <c r="AC218" s="368"/>
      <c r="AD218" s="368"/>
    </row>
    <row r="219" spans="1:30" ht="20.100000000000001" customHeight="1" x14ac:dyDescent="0.25">
      <c r="A219" s="8"/>
      <c r="B219" s="8"/>
      <c r="C219" s="8"/>
      <c r="D219" s="8"/>
      <c r="E219" s="8"/>
      <c r="F219" s="8"/>
      <c r="G219" s="41"/>
      <c r="H219" s="8"/>
      <c r="I219" s="147" t="s">
        <v>23</v>
      </c>
      <c r="J219" s="147"/>
      <c r="K219" s="147"/>
      <c r="L219" s="147"/>
      <c r="M219" s="146">
        <f>STDEVA(B216:F218)</f>
        <v>49.742464225905067</v>
      </c>
      <c r="N219" s="146"/>
      <c r="O219" s="146"/>
      <c r="P219" s="8"/>
      <c r="Q219" s="8"/>
      <c r="R219" s="8"/>
      <c r="W219" s="368"/>
      <c r="X219" s="368"/>
      <c r="Y219" s="368"/>
      <c r="AB219" s="368"/>
      <c r="AC219" s="368"/>
      <c r="AD219" s="368"/>
    </row>
    <row r="220" spans="1:30" ht="20.100000000000001" customHeight="1" x14ac:dyDescent="0.25">
      <c r="A220" s="8"/>
      <c r="B220" s="8"/>
      <c r="C220" s="8"/>
      <c r="D220" s="8"/>
      <c r="E220" s="8"/>
      <c r="F220" s="8"/>
      <c r="G220" s="7"/>
      <c r="H220" s="8"/>
      <c r="I220" s="8"/>
      <c r="J220" s="8"/>
      <c r="K220" s="8"/>
      <c r="L220" s="8"/>
      <c r="M220" s="8"/>
      <c r="N220" s="8"/>
      <c r="O220" s="8"/>
      <c r="P220" s="8"/>
      <c r="Q220" s="8"/>
      <c r="R220" s="8"/>
      <c r="W220" s="368"/>
      <c r="X220" s="368"/>
      <c r="Y220" s="368"/>
      <c r="AB220" s="368"/>
      <c r="AC220" s="368"/>
      <c r="AD220" s="368"/>
    </row>
    <row r="221" spans="1:30" ht="20.100000000000001" customHeight="1" x14ac:dyDescent="0.25">
      <c r="A221" s="8"/>
      <c r="B221" s="8"/>
      <c r="C221" s="8"/>
      <c r="D221" s="8"/>
      <c r="E221" s="8"/>
      <c r="F221" s="8"/>
      <c r="G221" s="8"/>
      <c r="H221" s="8"/>
      <c r="I221" s="147" t="s">
        <v>31</v>
      </c>
      <c r="J221" s="147"/>
      <c r="K221" s="147"/>
      <c r="L221" s="147"/>
      <c r="M221" s="146">
        <f>M218+(N216*M219)</f>
        <v>532.24823553085037</v>
      </c>
      <c r="N221" s="146"/>
      <c r="O221" s="146"/>
      <c r="P221" s="8"/>
      <c r="Q221" s="8"/>
      <c r="R221" s="8"/>
      <c r="AB221" s="368"/>
      <c r="AC221" s="368"/>
      <c r="AD221" s="368"/>
    </row>
    <row r="222" spans="1:30" ht="20.100000000000001" customHeight="1" x14ac:dyDescent="0.25">
      <c r="A222" s="8"/>
      <c r="B222" s="8"/>
      <c r="C222" s="8"/>
      <c r="D222" s="8"/>
      <c r="E222" s="8"/>
      <c r="F222" s="8"/>
      <c r="G222" s="8"/>
      <c r="H222" s="8"/>
      <c r="I222" s="147" t="s">
        <v>30</v>
      </c>
      <c r="J222" s="147"/>
      <c r="K222" s="147"/>
      <c r="L222" s="147"/>
      <c r="M222" s="146">
        <f>M218-(N216*M219)</f>
        <v>394.66116374696981</v>
      </c>
      <c r="N222" s="146"/>
      <c r="O222" s="146"/>
      <c r="P222" s="8"/>
      <c r="Q222" s="8"/>
      <c r="R222" s="8"/>
      <c r="AB222" s="368"/>
      <c r="AC222" s="368"/>
      <c r="AD222" s="368"/>
    </row>
    <row r="223" spans="1:30" ht="20.100000000000001" customHeight="1" x14ac:dyDescent="0.25">
      <c r="A223" s="8"/>
      <c r="B223" s="8"/>
      <c r="C223" s="8"/>
      <c r="D223" s="8"/>
      <c r="E223" s="8"/>
      <c r="F223" s="8"/>
      <c r="G223" s="8"/>
      <c r="H223" s="8"/>
      <c r="I223" s="147" t="s">
        <v>33</v>
      </c>
      <c r="J223" s="147"/>
      <c r="K223" s="147"/>
      <c r="L223" s="147"/>
      <c r="M223" s="146">
        <f>MAX(B216:B218)</f>
        <v>519.969362074625</v>
      </c>
      <c r="N223" s="146"/>
      <c r="O223" s="146"/>
      <c r="P223" s="8"/>
      <c r="Q223" s="8"/>
      <c r="R223" s="8"/>
      <c r="AB223" s="368"/>
      <c r="AC223" s="368"/>
      <c r="AD223" s="368"/>
    </row>
    <row r="224" spans="1:30" ht="20.100000000000001" customHeight="1" x14ac:dyDescent="0.25">
      <c r="A224" s="8"/>
      <c r="B224" s="8"/>
      <c r="C224" s="8"/>
      <c r="D224" s="8"/>
      <c r="E224" s="8"/>
      <c r="F224" s="8"/>
      <c r="G224" s="8"/>
      <c r="H224" s="8"/>
      <c r="I224" s="147" t="s">
        <v>32</v>
      </c>
      <c r="J224" s="147"/>
      <c r="K224" s="147"/>
      <c r="L224" s="147"/>
      <c r="M224" s="146">
        <f>MIN(B216:B218)</f>
        <v>426.31578947368416</v>
      </c>
      <c r="N224" s="146"/>
      <c r="O224" s="146"/>
      <c r="P224" s="8"/>
      <c r="Q224" s="8"/>
      <c r="R224" s="8"/>
      <c r="AB224" s="368"/>
      <c r="AC224" s="368"/>
      <c r="AD224" s="368"/>
    </row>
    <row r="225" spans="1:35" ht="20.100000000000001" customHeight="1" x14ac:dyDescent="0.25">
      <c r="A225" s="8"/>
      <c r="B225" s="8"/>
      <c r="C225" s="8"/>
      <c r="D225" s="8"/>
      <c r="E225" s="8"/>
      <c r="F225" s="8"/>
      <c r="G225" s="8"/>
      <c r="H225" s="8"/>
      <c r="I225" s="8"/>
      <c r="J225" s="8"/>
      <c r="K225" s="8"/>
      <c r="L225" s="8"/>
      <c r="M225" s="8"/>
      <c r="N225" s="8"/>
      <c r="O225" s="8"/>
      <c r="P225" s="8"/>
      <c r="Q225" s="8"/>
      <c r="R225" s="8"/>
    </row>
    <row r="226" spans="1:35" s="367" customFormat="1" ht="20.100000000000001" customHeight="1" x14ac:dyDescent="0.25">
      <c r="A226" s="8"/>
      <c r="B226" s="8"/>
      <c r="C226" s="8"/>
      <c r="D226" s="8"/>
      <c r="E226" s="8"/>
      <c r="F226" s="8"/>
      <c r="G226" s="8"/>
      <c r="H226" s="8"/>
      <c r="I226" s="147" t="s">
        <v>36</v>
      </c>
      <c r="J226" s="147"/>
      <c r="K226" s="159" t="str">
        <f>IF(M226="Nada a excluir","",Z215)</f>
        <v/>
      </c>
      <c r="L226" s="159"/>
      <c r="M226" s="146" t="str" cm="1">
        <f t="array" ref="M226">_xlfn.IFS(AND(OR(M223&gt;M221,M224&lt;M222),(M223-M218)&gt;(M218-M224)),M223,AND(OR(M224&lt;M222,M223&gt;M221),(M218-M224)&gt;(M223-M218)),M224,AND(M223&lt;=M221,M224&gt;=M222),"Nada a excluir")</f>
        <v>Nada a excluir</v>
      </c>
      <c r="N226" s="146"/>
      <c r="O226" s="146"/>
      <c r="P226" s="8"/>
      <c r="Q226" s="8"/>
      <c r="R226" s="8"/>
      <c r="S226" s="356"/>
      <c r="T226" s="356"/>
      <c r="U226" s="356"/>
      <c r="V226" s="356"/>
      <c r="W226" s="357"/>
      <c r="X226" s="357"/>
      <c r="Y226" s="357"/>
      <c r="Z226" s="357"/>
      <c r="AA226" s="357"/>
      <c r="AB226" s="357"/>
      <c r="AC226" s="357"/>
      <c r="AD226" s="357"/>
      <c r="AE226" s="357"/>
      <c r="AF226" s="357"/>
      <c r="AG226" s="357"/>
      <c r="AH226" s="357"/>
      <c r="AI226" s="357"/>
    </row>
    <row r="227" spans="1:35" s="367" customFormat="1" ht="20.100000000000001" customHeight="1" x14ac:dyDescent="0.25">
      <c r="A227" s="8"/>
      <c r="B227" s="8"/>
      <c r="C227" s="8"/>
      <c r="D227" s="8"/>
      <c r="E227" s="8"/>
      <c r="F227" s="8"/>
      <c r="G227" s="8"/>
      <c r="H227" s="8"/>
      <c r="I227" s="149" t="s">
        <v>35</v>
      </c>
      <c r="J227" s="149"/>
      <c r="K227" s="149"/>
      <c r="L227" s="149"/>
      <c r="M227" s="152" t="str">
        <f>IF(M226="Nada a excluir","Encerrar","Continuar")</f>
        <v>Encerrar</v>
      </c>
      <c r="N227" s="152"/>
      <c r="O227" s="152"/>
      <c r="P227" s="8"/>
      <c r="Q227" s="8"/>
      <c r="R227" s="8"/>
      <c r="S227" s="356"/>
      <c r="T227" s="356"/>
      <c r="U227" s="356"/>
      <c r="V227" s="356"/>
      <c r="W227" s="357"/>
      <c r="X227" s="357"/>
      <c r="Y227" s="357"/>
      <c r="Z227" s="357"/>
      <c r="AA227" s="357"/>
      <c r="AB227" s="357"/>
      <c r="AC227" s="357"/>
      <c r="AD227" s="357"/>
      <c r="AE227" s="357"/>
      <c r="AF227" s="357"/>
      <c r="AG227" s="357"/>
      <c r="AH227" s="357"/>
      <c r="AI227" s="357"/>
    </row>
    <row r="228" spans="1:35" ht="20.100000000000001" customHeight="1" x14ac:dyDescent="0.25">
      <c r="A228" s="8"/>
      <c r="B228" s="8"/>
      <c r="C228" s="8"/>
      <c r="D228" s="8"/>
      <c r="E228" s="8"/>
      <c r="F228" s="8"/>
      <c r="G228" s="8"/>
      <c r="H228" s="8"/>
      <c r="I228" s="8"/>
      <c r="J228" s="8"/>
      <c r="K228" s="8"/>
      <c r="L228" s="8"/>
      <c r="M228" s="8"/>
      <c r="N228" s="8"/>
      <c r="O228" s="8"/>
      <c r="P228" s="8"/>
      <c r="Q228" s="8"/>
      <c r="R228" s="8"/>
    </row>
    <row r="229" spans="1:35" s="367" customFormat="1" ht="20.100000000000001" customHeight="1" x14ac:dyDescent="0.25">
      <c r="A229" s="8"/>
      <c r="B229" s="8"/>
      <c r="C229" s="8"/>
      <c r="D229" s="8"/>
      <c r="E229" s="8"/>
      <c r="F229" s="8"/>
      <c r="G229" s="8"/>
      <c r="H229" s="8"/>
      <c r="I229" s="147" t="s">
        <v>34</v>
      </c>
      <c r="J229" s="147"/>
      <c r="K229" s="147"/>
      <c r="L229" s="147"/>
      <c r="M229" s="154">
        <f>M219</f>
        <v>49.742464225905067</v>
      </c>
      <c r="N229" s="155"/>
      <c r="O229" s="155"/>
      <c r="P229" s="8"/>
      <c r="Q229" s="8"/>
      <c r="R229" s="8"/>
      <c r="S229" s="356"/>
      <c r="T229" s="356"/>
      <c r="U229" s="356"/>
      <c r="V229" s="356"/>
      <c r="W229" s="357"/>
      <c r="X229" s="357"/>
      <c r="Y229" s="357"/>
      <c r="Z229" s="357"/>
      <c r="AA229" s="357"/>
      <c r="AB229" s="357"/>
      <c r="AC229" s="357"/>
      <c r="AD229" s="357"/>
      <c r="AE229" s="357"/>
      <c r="AF229" s="357"/>
      <c r="AG229" s="357"/>
      <c r="AH229" s="357"/>
      <c r="AI229" s="357"/>
    </row>
    <row r="230" spans="1:35" s="367" customFormat="1" ht="20.100000000000001" customHeight="1" x14ac:dyDescent="0.25">
      <c r="A230" s="8"/>
      <c r="B230" s="8"/>
      <c r="C230" s="8"/>
      <c r="D230" s="8"/>
      <c r="E230" s="8"/>
      <c r="F230" s="8"/>
      <c r="G230" s="8"/>
      <c r="H230" s="8"/>
      <c r="I230" s="149" t="s">
        <v>21</v>
      </c>
      <c r="J230" s="149"/>
      <c r="K230" s="149"/>
      <c r="L230" s="149"/>
      <c r="M230" s="151">
        <f>M219/M218</f>
        <v>0.10732972233243238</v>
      </c>
      <c r="N230" s="151"/>
      <c r="O230" s="151"/>
      <c r="P230" s="8"/>
      <c r="Q230" s="8"/>
      <c r="R230" s="8"/>
      <c r="S230" s="356"/>
      <c r="T230" s="356"/>
      <c r="U230" s="356"/>
      <c r="V230" s="356"/>
      <c r="W230" s="357"/>
      <c r="X230" s="357"/>
      <c r="Y230" s="357"/>
      <c r="Z230" s="357"/>
      <c r="AA230" s="357"/>
      <c r="AB230" s="357"/>
      <c r="AC230" s="357"/>
      <c r="AD230" s="357"/>
      <c r="AE230" s="357"/>
      <c r="AF230" s="357"/>
      <c r="AG230" s="357"/>
      <c r="AH230" s="357"/>
      <c r="AI230" s="357"/>
    </row>
    <row r="231" spans="1:35" ht="20.100000000000001" customHeight="1" x14ac:dyDescent="0.25">
      <c r="A231" s="8"/>
      <c r="B231" s="8"/>
      <c r="C231" s="8"/>
      <c r="D231" s="8"/>
      <c r="E231" s="8"/>
      <c r="F231" s="8"/>
      <c r="G231" s="8"/>
      <c r="H231" s="8"/>
      <c r="I231" s="8"/>
      <c r="J231" s="8"/>
      <c r="K231" s="8"/>
      <c r="L231" s="8"/>
      <c r="M231" s="8"/>
      <c r="N231" s="8"/>
      <c r="O231" s="8"/>
      <c r="P231" s="8"/>
      <c r="Q231" s="8"/>
      <c r="R231" s="8"/>
    </row>
    <row r="232" spans="1:35" ht="20.100000000000001" customHeight="1" x14ac:dyDescent="0.25">
      <c r="A232" s="8"/>
      <c r="B232" s="8"/>
      <c r="C232" s="8"/>
      <c r="D232" s="8"/>
      <c r="E232" s="8"/>
      <c r="F232" s="8"/>
      <c r="G232" s="8"/>
      <c r="H232" s="8"/>
      <c r="I232" s="8"/>
      <c r="J232" s="8"/>
      <c r="K232" s="8"/>
      <c r="L232" s="8"/>
      <c r="M232" s="8"/>
      <c r="N232" s="8"/>
      <c r="O232" s="8"/>
      <c r="P232" s="8"/>
      <c r="Q232" s="8"/>
      <c r="R232" s="8"/>
    </row>
    <row r="233" spans="1:35" ht="20.100000000000001" customHeight="1" x14ac:dyDescent="0.25">
      <c r="A233" s="8"/>
      <c r="B233" s="8"/>
      <c r="C233" s="8"/>
      <c r="D233" s="8"/>
      <c r="E233" s="8"/>
      <c r="F233" s="8"/>
      <c r="G233" s="8"/>
      <c r="H233" s="8"/>
      <c r="I233" s="8"/>
      <c r="J233" s="8"/>
      <c r="K233" s="8"/>
      <c r="L233" s="8"/>
      <c r="M233" s="8"/>
      <c r="N233" s="8"/>
      <c r="O233" s="8"/>
      <c r="P233" s="8"/>
      <c r="Q233" s="8"/>
      <c r="R233" s="8"/>
    </row>
    <row r="234" spans="1:35" ht="20.100000000000001" customHeight="1" x14ac:dyDescent="0.25">
      <c r="A234" s="8"/>
      <c r="B234" s="8"/>
      <c r="C234" s="8"/>
      <c r="D234" s="8"/>
      <c r="E234" s="8"/>
      <c r="F234" s="8"/>
      <c r="G234" s="8"/>
      <c r="H234" s="8"/>
      <c r="I234" s="8"/>
      <c r="J234" s="8"/>
      <c r="K234" s="8"/>
      <c r="L234" s="8"/>
      <c r="M234" s="8"/>
      <c r="N234" s="8"/>
      <c r="O234" s="8"/>
      <c r="P234" s="8"/>
      <c r="Q234" s="8"/>
      <c r="R234" s="8"/>
    </row>
    <row r="235" spans="1:35" ht="20.100000000000001" customHeight="1" x14ac:dyDescent="0.25">
      <c r="A235" s="8"/>
      <c r="B235" s="8"/>
      <c r="C235" s="8"/>
      <c r="D235" s="8"/>
      <c r="E235" s="8"/>
      <c r="F235" s="8"/>
      <c r="G235" s="8"/>
      <c r="H235" s="8"/>
      <c r="I235" s="8"/>
      <c r="J235" s="8"/>
      <c r="K235" s="8"/>
      <c r="L235" s="8"/>
      <c r="M235" s="8"/>
      <c r="N235" s="8"/>
      <c r="O235" s="8"/>
      <c r="P235" s="8"/>
      <c r="Q235" s="8"/>
      <c r="R235" s="8"/>
    </row>
    <row r="236" spans="1:35" ht="20.100000000000001" customHeight="1" x14ac:dyDescent="0.25">
      <c r="A236" s="8"/>
      <c r="B236" s="8"/>
      <c r="C236" s="8"/>
      <c r="D236" s="8"/>
      <c r="E236" s="8"/>
      <c r="F236" s="8"/>
      <c r="G236" s="8"/>
      <c r="H236" s="8"/>
      <c r="I236" s="8"/>
      <c r="J236" s="8"/>
      <c r="K236" s="8"/>
      <c r="L236" s="8"/>
      <c r="M236" s="8"/>
      <c r="N236" s="8"/>
      <c r="O236" s="8"/>
      <c r="P236" s="8"/>
      <c r="Q236" s="8"/>
      <c r="R236" s="8"/>
    </row>
    <row r="237" spans="1:35" ht="20.100000000000001" customHeight="1" x14ac:dyDescent="0.25">
      <c r="A237" s="8"/>
      <c r="B237" s="8"/>
      <c r="C237" s="8"/>
      <c r="D237" s="8"/>
      <c r="E237" s="8"/>
      <c r="F237" s="8"/>
      <c r="G237" s="8"/>
      <c r="H237" s="8"/>
      <c r="I237" s="8"/>
      <c r="J237" s="8"/>
      <c r="K237" s="8"/>
      <c r="L237" s="8"/>
      <c r="M237" s="8"/>
      <c r="N237" s="8"/>
      <c r="O237" s="8"/>
      <c r="P237" s="8"/>
      <c r="Q237" s="8"/>
      <c r="R237" s="8"/>
    </row>
    <row r="238" spans="1:35" ht="20.100000000000001" customHeight="1" x14ac:dyDescent="0.25">
      <c r="A238" s="8"/>
      <c r="B238" s="8"/>
      <c r="C238" s="8"/>
      <c r="D238" s="8"/>
      <c r="E238" s="8"/>
      <c r="F238" s="8"/>
      <c r="G238" s="8"/>
      <c r="H238" s="8"/>
      <c r="I238" s="8"/>
      <c r="J238" s="8"/>
      <c r="K238" s="8"/>
      <c r="L238" s="8"/>
      <c r="M238" s="8"/>
      <c r="N238" s="8"/>
      <c r="O238" s="8"/>
      <c r="P238" s="8"/>
      <c r="Q238" s="8"/>
      <c r="R238" s="8"/>
    </row>
    <row r="239" spans="1:35" ht="20.100000000000001" customHeight="1" x14ac:dyDescent="0.25">
      <c r="A239" s="8"/>
      <c r="B239" s="8"/>
      <c r="C239" s="8"/>
      <c r="D239" s="8"/>
      <c r="E239" s="8"/>
      <c r="F239" s="8"/>
      <c r="G239" s="8"/>
      <c r="H239" s="8"/>
      <c r="I239" s="8"/>
      <c r="J239" s="8"/>
      <c r="K239" s="8"/>
      <c r="L239" s="8"/>
      <c r="M239" s="8"/>
      <c r="N239" s="8"/>
      <c r="O239" s="8"/>
      <c r="P239" s="8"/>
      <c r="Q239" s="8"/>
      <c r="R239" s="8"/>
    </row>
    <row r="240" spans="1:35" ht="20.100000000000001" customHeight="1" x14ac:dyDescent="0.25">
      <c r="A240" s="8"/>
      <c r="B240" s="8"/>
      <c r="C240" s="8"/>
      <c r="D240" s="8"/>
      <c r="E240" s="8"/>
      <c r="F240" s="8"/>
      <c r="G240" s="8"/>
      <c r="H240" s="8"/>
      <c r="I240" s="8"/>
      <c r="J240" s="8"/>
      <c r="K240" s="8"/>
      <c r="L240" s="8"/>
      <c r="M240" s="8"/>
      <c r="N240" s="8"/>
      <c r="O240" s="8"/>
      <c r="P240" s="8"/>
      <c r="Q240" s="8"/>
      <c r="R240" s="8"/>
    </row>
    <row r="241" spans="1:26" ht="20.100000000000001" customHeight="1" x14ac:dyDescent="0.25">
      <c r="A241" s="8"/>
      <c r="B241" s="8"/>
      <c r="C241" s="8"/>
      <c r="D241" s="8"/>
      <c r="E241" s="8"/>
      <c r="F241" s="8"/>
      <c r="G241" s="8"/>
      <c r="H241" s="8"/>
      <c r="I241" s="8"/>
      <c r="J241" s="8"/>
      <c r="K241" s="8"/>
      <c r="L241" s="8"/>
      <c r="M241" s="8"/>
      <c r="N241" s="8"/>
      <c r="O241" s="8"/>
      <c r="P241" s="8"/>
      <c r="Q241" s="8"/>
      <c r="R241" s="8"/>
    </row>
    <row r="242" spans="1:26" ht="20.100000000000001" customHeight="1" x14ac:dyDescent="0.25">
      <c r="A242" s="8"/>
      <c r="B242" s="8"/>
      <c r="C242" s="8"/>
      <c r="D242" s="8"/>
      <c r="E242" s="8"/>
      <c r="F242" s="8"/>
      <c r="G242" s="8"/>
      <c r="H242" s="8"/>
      <c r="I242" s="8"/>
      <c r="J242" s="8"/>
      <c r="K242" s="8"/>
      <c r="L242" s="8"/>
      <c r="M242" s="8"/>
      <c r="N242" s="8"/>
      <c r="O242" s="8"/>
      <c r="P242" s="8"/>
      <c r="Q242" s="8"/>
      <c r="R242" s="8"/>
    </row>
    <row r="243" spans="1:26" ht="20.100000000000001" customHeight="1" x14ac:dyDescent="0.25">
      <c r="A243" s="8"/>
      <c r="B243" s="8"/>
      <c r="C243" s="8"/>
      <c r="D243" s="8"/>
      <c r="E243" s="8"/>
      <c r="F243" s="8"/>
      <c r="G243" s="8"/>
      <c r="H243" s="8"/>
      <c r="I243" s="8"/>
      <c r="J243" s="8"/>
      <c r="K243" s="8"/>
      <c r="L243" s="8"/>
      <c r="M243" s="8"/>
      <c r="N243" s="8"/>
      <c r="O243" s="8"/>
      <c r="P243" s="8"/>
      <c r="Q243" s="8"/>
      <c r="R243" s="8"/>
    </row>
    <row r="244" spans="1:26" ht="20.100000000000001" customHeight="1" x14ac:dyDescent="0.25">
      <c r="A244" s="8"/>
      <c r="B244" s="8"/>
      <c r="C244" s="8"/>
      <c r="D244" s="8"/>
      <c r="E244" s="8"/>
      <c r="F244" s="8"/>
      <c r="G244" s="8"/>
      <c r="H244" s="8"/>
      <c r="I244" s="8"/>
      <c r="J244" s="8"/>
      <c r="K244" s="8"/>
      <c r="L244" s="8"/>
      <c r="M244" s="8"/>
      <c r="N244" s="8"/>
      <c r="O244" s="8"/>
      <c r="P244" s="8"/>
      <c r="Q244" s="8"/>
      <c r="R244" s="8"/>
    </row>
    <row r="245" spans="1:26" ht="20.100000000000001" customHeight="1" x14ac:dyDescent="0.25">
      <c r="A245" s="8"/>
      <c r="B245" s="8"/>
      <c r="C245" s="8"/>
      <c r="D245" s="8"/>
      <c r="E245" s="8"/>
      <c r="F245" s="8"/>
      <c r="G245" s="8"/>
      <c r="H245" s="8"/>
      <c r="I245" s="8"/>
      <c r="J245" s="8"/>
      <c r="K245" s="8"/>
      <c r="L245" s="8"/>
      <c r="M245" s="8"/>
      <c r="N245" s="8"/>
      <c r="O245" s="8"/>
      <c r="P245" s="8"/>
      <c r="Q245" s="8"/>
      <c r="R245" s="8"/>
    </row>
    <row r="246" spans="1:26" ht="20.100000000000001" customHeight="1" x14ac:dyDescent="0.25">
      <c r="A246" s="8"/>
      <c r="B246" s="8"/>
      <c r="C246" s="8"/>
      <c r="D246" s="8"/>
      <c r="E246" s="8"/>
      <c r="F246" s="8"/>
      <c r="G246" s="8"/>
      <c r="H246" s="8"/>
      <c r="I246" s="8"/>
      <c r="J246" s="8"/>
      <c r="K246" s="8"/>
      <c r="L246" s="8"/>
      <c r="M246" s="8"/>
      <c r="N246" s="8"/>
      <c r="O246" s="8"/>
      <c r="P246" s="8"/>
      <c r="Q246" s="8"/>
      <c r="R246" s="8"/>
    </row>
    <row r="247" spans="1:26" ht="20.100000000000001" customHeight="1" x14ac:dyDescent="0.25">
      <c r="A247" s="8"/>
      <c r="B247" s="8"/>
      <c r="C247" s="8"/>
      <c r="D247" s="8"/>
      <c r="E247" s="8"/>
      <c r="F247" s="8"/>
      <c r="G247" s="8"/>
      <c r="H247" s="8"/>
      <c r="I247" s="8"/>
      <c r="J247" s="8"/>
      <c r="K247" s="8"/>
      <c r="L247" s="8"/>
      <c r="M247" s="8"/>
      <c r="N247" s="8"/>
      <c r="O247" s="8"/>
      <c r="P247" s="8"/>
      <c r="Q247" s="8"/>
      <c r="R247" s="8"/>
    </row>
    <row r="248" spans="1:26" ht="20.100000000000001" customHeight="1" x14ac:dyDescent="0.25">
      <c r="A248" s="8"/>
      <c r="B248" s="8"/>
      <c r="C248" s="8"/>
      <c r="D248" s="8"/>
      <c r="E248" s="8"/>
      <c r="F248" s="8"/>
      <c r="G248" s="8"/>
      <c r="H248" s="8"/>
      <c r="I248" s="8"/>
      <c r="J248" s="8"/>
      <c r="K248" s="8"/>
      <c r="L248" s="8"/>
      <c r="M248" s="8"/>
      <c r="N248" s="8"/>
      <c r="O248" s="8"/>
      <c r="P248" s="8"/>
      <c r="Q248" s="8"/>
      <c r="R248" s="8"/>
    </row>
    <row r="249" spans="1:26" ht="20.100000000000001" customHeight="1" x14ac:dyDescent="0.25">
      <c r="A249" s="169" t="s">
        <v>234</v>
      </c>
      <c r="B249" s="169"/>
      <c r="C249" s="169"/>
      <c r="D249" s="169"/>
      <c r="E249" s="169"/>
      <c r="F249" s="169"/>
      <c r="G249" s="169"/>
      <c r="H249" s="169"/>
      <c r="I249" s="169"/>
      <c r="J249" s="169"/>
      <c r="K249" s="169"/>
      <c r="L249" s="169"/>
      <c r="M249" s="169"/>
      <c r="N249" s="169"/>
      <c r="O249" s="169"/>
      <c r="P249" s="169"/>
      <c r="Q249" s="169"/>
      <c r="R249" s="169"/>
    </row>
    <row r="250" spans="1:26" ht="20.100000000000001" customHeight="1" x14ac:dyDescent="0.25">
      <c r="A250" s="8"/>
      <c r="B250" s="8"/>
      <c r="C250" s="8"/>
      <c r="D250" s="8"/>
      <c r="E250" s="8"/>
      <c r="F250" s="8"/>
      <c r="G250" s="8"/>
      <c r="H250" s="8"/>
      <c r="I250" s="8"/>
      <c r="J250" s="8"/>
      <c r="K250" s="8"/>
      <c r="L250" s="8"/>
      <c r="M250" s="8"/>
      <c r="N250" s="8"/>
      <c r="O250" s="8"/>
      <c r="P250" s="8"/>
      <c r="Q250" s="8"/>
      <c r="R250" s="8"/>
    </row>
    <row r="251" spans="1:26" ht="20.100000000000001" customHeight="1" x14ac:dyDescent="0.25">
      <c r="A251" s="134" t="s">
        <v>5</v>
      </c>
      <c r="B251" s="163" t="s">
        <v>18</v>
      </c>
      <c r="C251" s="163"/>
      <c r="D251" s="163"/>
      <c r="E251" s="163"/>
      <c r="F251" s="163"/>
      <c r="G251" s="8"/>
      <c r="H251" s="8"/>
      <c r="I251" s="147" t="s">
        <v>69</v>
      </c>
      <c r="J251" s="147"/>
      <c r="K251" s="147"/>
      <c r="L251" s="147"/>
      <c r="M251" s="147"/>
      <c r="N251" s="180">
        <f>COUNT(B252:B254)</f>
        <v>3</v>
      </c>
      <c r="O251" s="180"/>
      <c r="P251" s="8"/>
      <c r="Q251" s="8"/>
      <c r="R251" s="8"/>
      <c r="V251" s="357">
        <f>_xlfn.T.INV.2T(N252,N253)</f>
        <v>6.3137515146750438</v>
      </c>
      <c r="W251" s="357" t="s">
        <v>30</v>
      </c>
      <c r="X251" s="357" t="s">
        <v>31</v>
      </c>
      <c r="Y251" s="357" t="s">
        <v>22</v>
      </c>
      <c r="Z251" s="370" t="e">
        <f>VLOOKUP(M264,B252:G254,6,0)</f>
        <v>#N/A</v>
      </c>
    </row>
    <row r="252" spans="1:26" ht="20.100000000000001" customHeight="1" x14ac:dyDescent="0.25">
      <c r="A252" s="43">
        <v>1</v>
      </c>
      <c r="B252" s="185">
        <f>N153</f>
        <v>426.31578947368416</v>
      </c>
      <c r="C252" s="185"/>
      <c r="D252" s="185"/>
      <c r="E252" s="185"/>
      <c r="F252" s="185"/>
      <c r="G252" s="41">
        <f>A252</f>
        <v>1</v>
      </c>
      <c r="H252" s="8"/>
      <c r="I252" s="147" t="s">
        <v>38</v>
      </c>
      <c r="J252" s="147"/>
      <c r="K252" s="147"/>
      <c r="L252" s="147"/>
      <c r="M252" s="147"/>
      <c r="N252" s="195" cm="1">
        <f t="array" ref="N252">_xlfn.IFS(N251&lt;=5,0.1,AND(N251&gt;=6,N251&lt;=10),0.05,AND(N251&gt;=11,N251&lt;=50),0.01,N251&gt;50,0.001)</f>
        <v>0.1</v>
      </c>
      <c r="O252" s="195"/>
      <c r="P252" s="8"/>
      <c r="Q252" s="8"/>
      <c r="R252" s="8"/>
      <c r="V252" s="357">
        <f>((((V251^2)*(N251))-V251^2)/(N251-2+V251^2))^(1/2)</f>
        <v>1.3968022466674204</v>
      </c>
      <c r="W252" s="368">
        <f>$M$260</f>
        <v>393.97431385339212</v>
      </c>
      <c r="X252" s="368">
        <f>$M$259</f>
        <v>532.93508542442805</v>
      </c>
      <c r="Y252" s="368">
        <f>$M$256</f>
        <v>463.45469963891009</v>
      </c>
    </row>
    <row r="253" spans="1:26" ht="20.100000000000001" customHeight="1" x14ac:dyDescent="0.25">
      <c r="A253" s="44">
        <v>2</v>
      </c>
      <c r="B253" s="150">
        <f>N154</f>
        <v>444.07894736842098</v>
      </c>
      <c r="C253" s="150"/>
      <c r="D253" s="150"/>
      <c r="E253" s="150"/>
      <c r="F253" s="150"/>
      <c r="G253" s="41">
        <f t="shared" ref="G253:G254" si="22">A253</f>
        <v>2</v>
      </c>
      <c r="H253" s="8"/>
      <c r="I253" s="147" t="s">
        <v>39</v>
      </c>
      <c r="J253" s="147"/>
      <c r="K253" s="147"/>
      <c r="L253" s="147"/>
      <c r="M253" s="147"/>
      <c r="N253" s="182">
        <f>N251-2</f>
        <v>1</v>
      </c>
      <c r="O253" s="182"/>
      <c r="P253" s="8"/>
      <c r="Q253" s="8"/>
      <c r="R253" s="8"/>
      <c r="W253" s="368">
        <f>$M$260</f>
        <v>393.97431385339212</v>
      </c>
      <c r="X253" s="368">
        <f>$M$259</f>
        <v>532.93508542442805</v>
      </c>
      <c r="Y253" s="368">
        <f>$M$256</f>
        <v>463.45469963891009</v>
      </c>
    </row>
    <row r="254" spans="1:26" ht="20.100000000000001" customHeight="1" x14ac:dyDescent="0.25">
      <c r="A254" s="44">
        <v>3</v>
      </c>
      <c r="B254" s="150">
        <f>N155</f>
        <v>519.969362074625</v>
      </c>
      <c r="C254" s="150"/>
      <c r="D254" s="150"/>
      <c r="E254" s="150"/>
      <c r="F254" s="150"/>
      <c r="G254" s="41">
        <f t="shared" si="22"/>
        <v>3</v>
      </c>
      <c r="H254" s="8"/>
      <c r="I254" s="147" t="s">
        <v>37</v>
      </c>
      <c r="J254" s="147"/>
      <c r="K254" s="147"/>
      <c r="L254" s="147"/>
      <c r="M254" s="147"/>
      <c r="N254" s="181">
        <f>V252</f>
        <v>1.3968022466674204</v>
      </c>
      <c r="O254" s="181"/>
      <c r="P254" s="8"/>
      <c r="Q254" s="8"/>
      <c r="R254" s="8"/>
      <c r="T254" s="357"/>
      <c r="W254" s="368">
        <f>$M$260</f>
        <v>393.97431385339212</v>
      </c>
      <c r="X254" s="368">
        <f>$M$259</f>
        <v>532.93508542442805</v>
      </c>
      <c r="Y254" s="368">
        <f>$M$256</f>
        <v>463.45469963891009</v>
      </c>
    </row>
    <row r="255" spans="1:26" ht="20.100000000000001" customHeight="1" x14ac:dyDescent="0.25">
      <c r="A255" s="8"/>
      <c r="B255" s="8"/>
      <c r="C255" s="8"/>
      <c r="D255" s="8"/>
      <c r="E255" s="8"/>
      <c r="F255" s="8"/>
      <c r="G255" s="41"/>
      <c r="H255" s="8"/>
      <c r="I255" s="8"/>
      <c r="J255" s="8"/>
      <c r="K255" s="8"/>
      <c r="L255" s="8"/>
      <c r="M255" s="8"/>
      <c r="N255" s="8"/>
      <c r="O255" s="8"/>
      <c r="P255" s="8"/>
      <c r="Q255" s="8"/>
      <c r="R255" s="8"/>
      <c r="T255" s="357"/>
      <c r="W255" s="368"/>
      <c r="X255" s="368"/>
      <c r="Y255" s="368"/>
    </row>
    <row r="256" spans="1:26" ht="20.100000000000001" customHeight="1" x14ac:dyDescent="0.25">
      <c r="A256" s="8"/>
      <c r="B256" s="8"/>
      <c r="C256" s="8"/>
      <c r="D256" s="8"/>
      <c r="E256" s="8"/>
      <c r="F256" s="8"/>
      <c r="G256" s="7"/>
      <c r="H256" s="8"/>
      <c r="I256" s="147" t="s">
        <v>22</v>
      </c>
      <c r="J256" s="147"/>
      <c r="K256" s="147"/>
      <c r="L256" s="147"/>
      <c r="M256" s="146">
        <f>AVERAGE(B252:B254)</f>
        <v>463.45469963891009</v>
      </c>
      <c r="N256" s="146"/>
      <c r="O256" s="146"/>
      <c r="P256" s="8"/>
      <c r="Q256" s="8"/>
      <c r="R256" s="8"/>
      <c r="W256" s="368"/>
      <c r="X256" s="368"/>
      <c r="Y256" s="368"/>
    </row>
    <row r="257" spans="1:35" s="367" customFormat="1" ht="20.100000000000001" customHeight="1" x14ac:dyDescent="0.25">
      <c r="A257" s="8"/>
      <c r="B257" s="8"/>
      <c r="C257" s="8"/>
      <c r="D257" s="8"/>
      <c r="E257" s="8"/>
      <c r="F257" s="8"/>
      <c r="G257" s="8"/>
      <c r="H257" s="8"/>
      <c r="I257" s="147" t="s">
        <v>23</v>
      </c>
      <c r="J257" s="147"/>
      <c r="K257" s="147"/>
      <c r="L257" s="147"/>
      <c r="M257" s="146">
        <f>STDEVA(B252:F254)</f>
        <v>49.742464225905067</v>
      </c>
      <c r="N257" s="146"/>
      <c r="O257" s="146"/>
      <c r="P257" s="8"/>
      <c r="Q257" s="8"/>
      <c r="R257" s="8"/>
      <c r="S257" s="356"/>
      <c r="T257" s="356"/>
      <c r="U257" s="356"/>
      <c r="V257" s="356"/>
      <c r="W257" s="357"/>
      <c r="X257" s="357"/>
      <c r="Y257" s="357"/>
      <c r="Z257" s="357"/>
      <c r="AA257" s="357"/>
      <c r="AB257" s="357"/>
      <c r="AC257" s="357"/>
      <c r="AD257" s="357"/>
      <c r="AE257" s="357"/>
      <c r="AF257" s="357"/>
      <c r="AG257" s="357"/>
      <c r="AH257" s="357"/>
      <c r="AI257" s="357"/>
    </row>
    <row r="258" spans="1:35" ht="20.100000000000001" customHeight="1" x14ac:dyDescent="0.25">
      <c r="A258" s="8"/>
      <c r="B258" s="8"/>
      <c r="C258" s="8"/>
      <c r="D258" s="8"/>
      <c r="E258" s="8"/>
      <c r="F258" s="8"/>
      <c r="G258" s="8"/>
      <c r="H258" s="8"/>
      <c r="I258" s="8"/>
      <c r="J258" s="8"/>
      <c r="K258" s="8"/>
      <c r="L258" s="8"/>
      <c r="M258" s="8"/>
      <c r="N258" s="8"/>
      <c r="O258" s="8"/>
      <c r="P258" s="8"/>
      <c r="Q258" s="8"/>
      <c r="R258" s="8"/>
    </row>
    <row r="259" spans="1:35" s="367" customFormat="1" ht="20.100000000000001" customHeight="1" x14ac:dyDescent="0.25">
      <c r="A259" s="8"/>
      <c r="B259" s="8"/>
      <c r="C259" s="8"/>
      <c r="D259" s="8"/>
      <c r="E259" s="8"/>
      <c r="F259" s="8"/>
      <c r="G259" s="8"/>
      <c r="H259" s="8"/>
      <c r="I259" s="147" t="s">
        <v>31</v>
      </c>
      <c r="J259" s="147"/>
      <c r="K259" s="147"/>
      <c r="L259" s="147"/>
      <c r="M259" s="146">
        <f>M256+(N254*M257)</f>
        <v>532.93508542442805</v>
      </c>
      <c r="N259" s="146"/>
      <c r="O259" s="146"/>
      <c r="P259" s="8"/>
      <c r="Q259" s="8"/>
      <c r="R259" s="8"/>
      <c r="S259" s="356"/>
      <c r="T259" s="356"/>
      <c r="U259" s="356"/>
      <c r="V259" s="356"/>
      <c r="W259" s="357"/>
      <c r="X259" s="357"/>
      <c r="Y259" s="357"/>
      <c r="Z259" s="357"/>
      <c r="AA259" s="357"/>
      <c r="AB259" s="357"/>
      <c r="AC259" s="357"/>
      <c r="AD259" s="357"/>
      <c r="AE259" s="357"/>
      <c r="AF259" s="357"/>
      <c r="AG259" s="357"/>
      <c r="AH259" s="357"/>
      <c r="AI259" s="357"/>
    </row>
    <row r="260" spans="1:35" s="367" customFormat="1" ht="20.100000000000001" customHeight="1" x14ac:dyDescent="0.25">
      <c r="A260" s="8"/>
      <c r="B260" s="8"/>
      <c r="C260" s="8"/>
      <c r="D260" s="8"/>
      <c r="E260" s="8"/>
      <c r="F260" s="8"/>
      <c r="G260" s="8"/>
      <c r="H260" s="8"/>
      <c r="I260" s="147" t="s">
        <v>30</v>
      </c>
      <c r="J260" s="147"/>
      <c r="K260" s="147"/>
      <c r="L260" s="147"/>
      <c r="M260" s="146">
        <f>M256-(N254*M257)</f>
        <v>393.97431385339212</v>
      </c>
      <c r="N260" s="146"/>
      <c r="O260" s="146"/>
      <c r="P260" s="8"/>
      <c r="Q260" s="8"/>
      <c r="R260" s="8"/>
      <c r="S260" s="356"/>
      <c r="T260" s="356"/>
      <c r="U260" s="356"/>
      <c r="V260" s="356"/>
      <c r="W260" s="357"/>
      <c r="X260" s="357"/>
      <c r="Y260" s="357"/>
      <c r="Z260" s="357"/>
      <c r="AA260" s="357"/>
      <c r="AB260" s="357"/>
      <c r="AC260" s="357"/>
      <c r="AD260" s="357"/>
      <c r="AE260" s="357"/>
      <c r="AF260" s="357"/>
      <c r="AG260" s="357"/>
      <c r="AH260" s="357"/>
      <c r="AI260" s="357"/>
    </row>
    <row r="261" spans="1:35" s="367" customFormat="1" ht="20.100000000000001" customHeight="1" x14ac:dyDescent="0.25">
      <c r="A261" s="8"/>
      <c r="B261" s="8"/>
      <c r="C261" s="8"/>
      <c r="D261" s="8"/>
      <c r="E261" s="8"/>
      <c r="F261" s="8"/>
      <c r="G261" s="8"/>
      <c r="H261" s="8"/>
      <c r="I261" s="147" t="s">
        <v>33</v>
      </c>
      <c r="J261" s="147"/>
      <c r="K261" s="147"/>
      <c r="L261" s="147"/>
      <c r="M261" s="146">
        <f>MAX(B252:B254)</f>
        <v>519.969362074625</v>
      </c>
      <c r="N261" s="146"/>
      <c r="O261" s="146"/>
      <c r="P261" s="8"/>
      <c r="Q261" s="8"/>
      <c r="R261" s="8"/>
      <c r="S261" s="356"/>
      <c r="T261" s="356"/>
      <c r="U261" s="356"/>
      <c r="V261" s="356"/>
      <c r="W261" s="357"/>
      <c r="X261" s="357"/>
      <c r="Y261" s="357"/>
      <c r="Z261" s="357"/>
      <c r="AA261" s="357"/>
      <c r="AB261" s="357"/>
      <c r="AC261" s="357"/>
      <c r="AD261" s="357"/>
      <c r="AE261" s="357"/>
      <c r="AF261" s="357"/>
      <c r="AG261" s="357"/>
      <c r="AH261" s="357"/>
      <c r="AI261" s="357"/>
    </row>
    <row r="262" spans="1:35" s="367" customFormat="1" ht="20.100000000000001" customHeight="1" x14ac:dyDescent="0.25">
      <c r="A262" s="8"/>
      <c r="B262" s="8"/>
      <c r="C262" s="8"/>
      <c r="D262" s="8"/>
      <c r="E262" s="8"/>
      <c r="F262" s="8"/>
      <c r="G262" s="8"/>
      <c r="H262" s="8"/>
      <c r="I262" s="147" t="s">
        <v>32</v>
      </c>
      <c r="J262" s="147"/>
      <c r="K262" s="147"/>
      <c r="L262" s="147"/>
      <c r="M262" s="146">
        <f>MIN(B252:B254)</f>
        <v>426.31578947368416</v>
      </c>
      <c r="N262" s="146"/>
      <c r="O262" s="146"/>
      <c r="P262" s="8"/>
      <c r="Q262" s="8"/>
      <c r="R262" s="8"/>
      <c r="S262" s="356"/>
      <c r="T262" s="356"/>
      <c r="U262" s="356"/>
      <c r="V262" s="356"/>
      <c r="W262" s="357"/>
      <c r="X262" s="357"/>
      <c r="Y262" s="357"/>
      <c r="Z262" s="357"/>
      <c r="AA262" s="357"/>
      <c r="AB262" s="357"/>
      <c r="AC262" s="357"/>
      <c r="AD262" s="357"/>
      <c r="AE262" s="357"/>
      <c r="AF262" s="357"/>
      <c r="AG262" s="357"/>
      <c r="AH262" s="357"/>
      <c r="AI262" s="357"/>
    </row>
    <row r="263" spans="1:35" ht="20.100000000000001" customHeight="1" x14ac:dyDescent="0.25">
      <c r="A263" s="8"/>
      <c r="B263" s="8"/>
      <c r="C263" s="8"/>
      <c r="D263" s="8"/>
      <c r="E263" s="8"/>
      <c r="F263" s="8"/>
      <c r="G263" s="8"/>
      <c r="H263" s="8"/>
      <c r="I263" s="8"/>
      <c r="J263" s="8"/>
      <c r="K263" s="8"/>
      <c r="L263" s="8"/>
      <c r="M263" s="8"/>
      <c r="N263" s="8"/>
      <c r="O263" s="8"/>
      <c r="P263" s="8"/>
      <c r="Q263" s="8"/>
      <c r="R263" s="8"/>
    </row>
    <row r="264" spans="1:35" s="367" customFormat="1" ht="20.100000000000001" customHeight="1" x14ac:dyDescent="0.25">
      <c r="A264" s="8"/>
      <c r="B264" s="8"/>
      <c r="C264" s="8"/>
      <c r="D264" s="8"/>
      <c r="E264" s="8"/>
      <c r="F264" s="8"/>
      <c r="G264" s="8"/>
      <c r="H264" s="8"/>
      <c r="I264" s="147" t="s">
        <v>36</v>
      </c>
      <c r="J264" s="147"/>
      <c r="K264" s="159" t="str">
        <f>IF(M264="Nada a excluir","",Z251)</f>
        <v/>
      </c>
      <c r="L264" s="159"/>
      <c r="M264" s="146" t="str" cm="1">
        <f t="array" ref="M264">_xlfn.IFS(AND(OR(M261&gt;M259,M262&lt;M260),(M261-M256)&gt;(M256-M262)),M261,AND(OR(M262&lt;M260,M261&gt;M259),(M256-M262)&gt;(M261-M256)),M262,AND(M261&lt;=M259,M262&gt;=M260),"Nada a excluir")</f>
        <v>Nada a excluir</v>
      </c>
      <c r="N264" s="146"/>
      <c r="O264" s="146"/>
      <c r="P264" s="8"/>
      <c r="Q264" s="8"/>
      <c r="R264" s="8"/>
      <c r="S264" s="356"/>
      <c r="T264" s="356"/>
      <c r="U264" s="356"/>
      <c r="V264" s="356"/>
      <c r="W264" s="357"/>
      <c r="X264" s="357"/>
      <c r="Y264" s="357"/>
      <c r="Z264" s="357"/>
      <c r="AA264" s="357"/>
      <c r="AB264" s="357"/>
      <c r="AC264" s="357"/>
      <c r="AD264" s="357"/>
      <c r="AE264" s="357"/>
      <c r="AF264" s="357"/>
      <c r="AG264" s="357"/>
      <c r="AH264" s="357"/>
      <c r="AI264" s="357"/>
    </row>
    <row r="265" spans="1:35" s="367" customFormat="1" ht="20.100000000000001" customHeight="1" x14ac:dyDescent="0.25">
      <c r="A265" s="8"/>
      <c r="B265" s="8"/>
      <c r="C265" s="8"/>
      <c r="D265" s="8"/>
      <c r="E265" s="8"/>
      <c r="F265" s="8"/>
      <c r="G265" s="8"/>
      <c r="H265" s="8"/>
      <c r="I265" s="149" t="s">
        <v>35</v>
      </c>
      <c r="J265" s="149"/>
      <c r="K265" s="149"/>
      <c r="L265" s="149"/>
      <c r="M265" s="152" t="str">
        <f>IF(M264="Nada a excluir","Encerrar","Continuar")</f>
        <v>Encerrar</v>
      </c>
      <c r="N265" s="152"/>
      <c r="O265" s="152"/>
      <c r="P265" s="8"/>
      <c r="Q265" s="8"/>
      <c r="R265" s="8"/>
      <c r="S265" s="356"/>
      <c r="T265" s="356"/>
      <c r="U265" s="356"/>
      <c r="V265" s="356"/>
      <c r="W265" s="357"/>
      <c r="X265" s="357"/>
      <c r="Y265" s="357"/>
      <c r="Z265" s="357"/>
      <c r="AA265" s="357"/>
      <c r="AB265" s="357"/>
      <c r="AC265" s="357"/>
      <c r="AD265" s="357"/>
      <c r="AE265" s="357"/>
      <c r="AF265" s="357"/>
      <c r="AG265" s="357"/>
      <c r="AH265" s="357"/>
      <c r="AI265" s="357"/>
    </row>
    <row r="266" spans="1:35" ht="20.100000000000001" customHeight="1" x14ac:dyDescent="0.25">
      <c r="A266" s="8"/>
      <c r="B266" s="8"/>
      <c r="C266" s="8"/>
      <c r="D266" s="8"/>
      <c r="E266" s="8"/>
      <c r="F266" s="8"/>
      <c r="G266" s="8"/>
      <c r="H266" s="8"/>
      <c r="I266" s="8"/>
      <c r="J266" s="8"/>
      <c r="K266" s="8"/>
      <c r="L266" s="8"/>
      <c r="M266" s="8"/>
      <c r="N266" s="8"/>
      <c r="O266" s="8"/>
      <c r="P266" s="8"/>
      <c r="Q266" s="8"/>
      <c r="R266" s="8"/>
    </row>
    <row r="267" spans="1:35" s="367" customFormat="1" ht="20.100000000000001" customHeight="1" x14ac:dyDescent="0.25">
      <c r="A267" s="8"/>
      <c r="B267" s="8"/>
      <c r="C267" s="8"/>
      <c r="D267" s="8"/>
      <c r="E267" s="8"/>
      <c r="F267" s="8"/>
      <c r="G267" s="8"/>
      <c r="H267" s="8"/>
      <c r="I267" s="147" t="s">
        <v>34</v>
      </c>
      <c r="J267" s="147"/>
      <c r="K267" s="147"/>
      <c r="L267" s="147"/>
      <c r="M267" s="154">
        <f>M257</f>
        <v>49.742464225905067</v>
      </c>
      <c r="N267" s="155"/>
      <c r="O267" s="155"/>
      <c r="P267" s="8"/>
      <c r="Q267" s="8"/>
      <c r="R267" s="8"/>
      <c r="S267" s="356"/>
      <c r="T267" s="356"/>
      <c r="U267" s="356"/>
      <c r="V267" s="356"/>
      <c r="W267" s="357"/>
      <c r="X267" s="357"/>
      <c r="Y267" s="357"/>
      <c r="Z267" s="357"/>
      <c r="AA267" s="357"/>
      <c r="AB267" s="357"/>
      <c r="AC267" s="357"/>
      <c r="AD267" s="357"/>
      <c r="AE267" s="357"/>
      <c r="AF267" s="357"/>
      <c r="AG267" s="357"/>
      <c r="AH267" s="357"/>
      <c r="AI267" s="357"/>
    </row>
    <row r="268" spans="1:35" s="367" customFormat="1" ht="20.100000000000001" customHeight="1" x14ac:dyDescent="0.25">
      <c r="A268" s="8"/>
      <c r="B268" s="8"/>
      <c r="C268" s="8"/>
      <c r="D268" s="8"/>
      <c r="E268" s="8"/>
      <c r="F268" s="8"/>
      <c r="G268" s="8"/>
      <c r="H268" s="8"/>
      <c r="I268" s="149" t="s">
        <v>21</v>
      </c>
      <c r="J268" s="149"/>
      <c r="K268" s="149"/>
      <c r="L268" s="149"/>
      <c r="M268" s="151">
        <f>M257/M256</f>
        <v>0.10732972233243238</v>
      </c>
      <c r="N268" s="151"/>
      <c r="O268" s="151"/>
      <c r="P268" s="8"/>
      <c r="Q268" s="8"/>
      <c r="R268" s="8"/>
      <c r="S268" s="356"/>
      <c r="T268" s="356"/>
      <c r="U268" s="356"/>
      <c r="V268" s="356"/>
      <c r="W268" s="357"/>
      <c r="X268" s="357"/>
      <c r="Y268" s="357"/>
      <c r="Z268" s="357"/>
      <c r="AA268" s="357"/>
      <c r="AB268" s="357"/>
      <c r="AC268" s="357"/>
      <c r="AD268" s="357"/>
      <c r="AE268" s="357"/>
      <c r="AF268" s="357"/>
      <c r="AG268" s="357"/>
      <c r="AH268" s="357"/>
      <c r="AI268" s="357"/>
    </row>
    <row r="269" spans="1:35" ht="20.100000000000001" customHeight="1" x14ac:dyDescent="0.25">
      <c r="A269" s="8"/>
      <c r="B269" s="8"/>
      <c r="C269" s="8"/>
      <c r="D269" s="8"/>
      <c r="E269" s="8"/>
      <c r="F269" s="8"/>
      <c r="G269" s="8"/>
      <c r="H269" s="8"/>
      <c r="I269" s="8"/>
      <c r="J269" s="8"/>
      <c r="K269" s="8"/>
      <c r="L269" s="8"/>
      <c r="M269" s="8"/>
      <c r="N269" s="8"/>
      <c r="O269" s="8"/>
      <c r="P269" s="8"/>
      <c r="Q269" s="8"/>
      <c r="R269" s="8"/>
    </row>
    <row r="270" spans="1:35" ht="20.100000000000001" customHeight="1" x14ac:dyDescent="0.25">
      <c r="A270" s="8"/>
      <c r="B270" s="8"/>
      <c r="C270" s="8"/>
      <c r="D270" s="8"/>
      <c r="E270" s="8"/>
      <c r="F270" s="8"/>
      <c r="G270" s="8"/>
      <c r="H270" s="8"/>
      <c r="I270" s="8"/>
      <c r="J270" s="8"/>
      <c r="K270" s="8"/>
      <c r="L270" s="8"/>
      <c r="M270" s="8"/>
      <c r="N270" s="8"/>
      <c r="O270" s="8"/>
      <c r="P270" s="8"/>
      <c r="Q270" s="8"/>
      <c r="R270" s="8"/>
    </row>
    <row r="271" spans="1:35" ht="20.100000000000001" customHeight="1" x14ac:dyDescent="0.25">
      <c r="A271" s="8"/>
      <c r="B271" s="8"/>
      <c r="C271" s="8"/>
      <c r="D271" s="8"/>
      <c r="E271" s="8"/>
      <c r="F271" s="8"/>
      <c r="G271" s="8"/>
      <c r="H271" s="8"/>
      <c r="I271" s="8"/>
      <c r="J271" s="8"/>
      <c r="K271" s="8"/>
      <c r="L271" s="8"/>
      <c r="M271" s="8"/>
      <c r="N271" s="8"/>
      <c r="O271" s="8"/>
      <c r="P271" s="8"/>
      <c r="Q271" s="8"/>
      <c r="R271" s="8"/>
    </row>
    <row r="272" spans="1:35" ht="20.100000000000001" customHeight="1" x14ac:dyDescent="0.25">
      <c r="A272" s="8"/>
      <c r="B272" s="8"/>
      <c r="C272" s="8"/>
      <c r="D272" s="8"/>
      <c r="E272" s="8"/>
      <c r="F272" s="8"/>
      <c r="G272" s="8"/>
      <c r="H272" s="8"/>
      <c r="I272" s="8"/>
      <c r="J272" s="8"/>
      <c r="K272" s="8"/>
      <c r="L272" s="8"/>
      <c r="M272" s="8"/>
      <c r="N272" s="8"/>
      <c r="O272" s="8"/>
      <c r="P272" s="8"/>
      <c r="Q272" s="8"/>
      <c r="R272" s="8"/>
    </row>
    <row r="273" spans="1:27" ht="20.100000000000001" customHeight="1" x14ac:dyDescent="0.25">
      <c r="A273" s="8"/>
      <c r="B273" s="8"/>
      <c r="C273" s="8"/>
      <c r="D273" s="8"/>
      <c r="E273" s="8"/>
      <c r="F273" s="8"/>
      <c r="G273" s="8"/>
      <c r="H273" s="8"/>
      <c r="I273" s="8"/>
      <c r="J273" s="8"/>
      <c r="K273" s="8"/>
      <c r="L273" s="8"/>
      <c r="M273" s="8"/>
      <c r="N273" s="8"/>
      <c r="O273" s="8"/>
      <c r="P273" s="8"/>
      <c r="Q273" s="8"/>
      <c r="R273" s="8"/>
    </row>
    <row r="274" spans="1:27" ht="20.100000000000001" customHeight="1" x14ac:dyDescent="0.25">
      <c r="A274" s="8"/>
      <c r="B274" s="8"/>
      <c r="C274" s="8"/>
      <c r="D274" s="8"/>
      <c r="E274" s="8"/>
      <c r="F274" s="8"/>
      <c r="G274" s="8"/>
      <c r="H274" s="8"/>
      <c r="I274" s="8"/>
      <c r="J274" s="8"/>
      <c r="K274" s="8"/>
      <c r="L274" s="8"/>
      <c r="M274" s="8"/>
      <c r="N274" s="8"/>
      <c r="O274" s="8"/>
      <c r="P274" s="8"/>
      <c r="Q274" s="8"/>
      <c r="R274" s="8"/>
    </row>
    <row r="275" spans="1:27" ht="20.100000000000001" customHeight="1" x14ac:dyDescent="0.25">
      <c r="A275" s="8"/>
      <c r="B275" s="8"/>
      <c r="C275" s="8"/>
      <c r="D275" s="8"/>
      <c r="E275" s="8"/>
      <c r="F275" s="8"/>
      <c r="G275" s="8"/>
      <c r="H275" s="8"/>
      <c r="I275" s="8"/>
      <c r="J275" s="8"/>
      <c r="K275" s="8"/>
      <c r="L275" s="8"/>
      <c r="M275" s="8"/>
      <c r="N275" s="8"/>
      <c r="O275" s="8"/>
      <c r="P275" s="8"/>
      <c r="Q275" s="8"/>
      <c r="R275" s="8"/>
    </row>
    <row r="276" spans="1:27" ht="20.100000000000001" customHeight="1" x14ac:dyDescent="0.25">
      <c r="A276" s="8"/>
      <c r="B276" s="8"/>
      <c r="C276" s="8"/>
      <c r="D276" s="8"/>
      <c r="E276" s="8"/>
      <c r="F276" s="8"/>
      <c r="G276" s="8"/>
      <c r="H276" s="8"/>
      <c r="I276" s="8"/>
      <c r="J276" s="8"/>
      <c r="K276" s="8"/>
      <c r="L276" s="8"/>
      <c r="M276" s="8"/>
      <c r="N276" s="8"/>
      <c r="O276" s="8"/>
      <c r="P276" s="8"/>
      <c r="Q276" s="8"/>
      <c r="R276" s="8"/>
    </row>
    <row r="277" spans="1:27" ht="20.100000000000001" customHeight="1" x14ac:dyDescent="0.25">
      <c r="A277" s="8"/>
      <c r="B277" s="8"/>
      <c r="C277" s="8"/>
      <c r="D277" s="8"/>
      <c r="E277" s="8"/>
      <c r="F277" s="8"/>
      <c r="G277" s="8"/>
      <c r="H277" s="8"/>
      <c r="I277" s="8"/>
      <c r="J277" s="8"/>
      <c r="K277" s="8"/>
      <c r="L277" s="8"/>
      <c r="M277" s="8"/>
      <c r="N277" s="8"/>
      <c r="O277" s="8"/>
      <c r="P277" s="8"/>
      <c r="Q277" s="8"/>
      <c r="R277" s="8"/>
    </row>
    <row r="278" spans="1:27" ht="20.100000000000001" customHeight="1" x14ac:dyDescent="0.25">
      <c r="A278" s="8"/>
      <c r="B278" s="8"/>
      <c r="C278" s="8"/>
      <c r="D278" s="8"/>
      <c r="E278" s="8"/>
      <c r="F278" s="8"/>
      <c r="G278" s="8"/>
      <c r="H278" s="8"/>
      <c r="I278" s="8"/>
      <c r="J278" s="8"/>
      <c r="K278" s="8"/>
      <c r="L278" s="8"/>
      <c r="M278" s="8"/>
      <c r="N278" s="8"/>
      <c r="O278" s="8"/>
      <c r="P278" s="8"/>
      <c r="Q278" s="8"/>
      <c r="R278" s="8"/>
    </row>
    <row r="279" spans="1:27" ht="20.100000000000001" customHeight="1" x14ac:dyDescent="0.25">
      <c r="A279" s="8"/>
      <c r="B279" s="8"/>
      <c r="C279" s="8"/>
      <c r="D279" s="8"/>
      <c r="E279" s="8"/>
      <c r="F279" s="8"/>
      <c r="G279" s="8"/>
      <c r="H279" s="8"/>
      <c r="I279" s="8"/>
      <c r="J279" s="8"/>
      <c r="K279" s="8"/>
      <c r="L279" s="8"/>
      <c r="M279" s="8"/>
      <c r="N279" s="8"/>
      <c r="O279" s="8"/>
      <c r="P279" s="8"/>
      <c r="Q279" s="8"/>
      <c r="R279" s="8"/>
    </row>
    <row r="280" spans="1:27" ht="20.100000000000001" customHeight="1" x14ac:dyDescent="0.25">
      <c r="A280" s="8"/>
      <c r="B280" s="8"/>
      <c r="C280" s="8"/>
      <c r="D280" s="8"/>
      <c r="E280" s="8"/>
      <c r="F280" s="8"/>
      <c r="G280" s="8"/>
      <c r="H280" s="8"/>
      <c r="I280" s="8"/>
      <c r="J280" s="8"/>
      <c r="K280" s="8"/>
      <c r="L280" s="8"/>
      <c r="M280" s="8"/>
      <c r="N280" s="8"/>
      <c r="O280" s="8"/>
      <c r="P280" s="8"/>
      <c r="Q280" s="8"/>
      <c r="R280" s="8"/>
    </row>
    <row r="281" spans="1:27" ht="20.100000000000001" customHeight="1" x14ac:dyDescent="0.25">
      <c r="A281" s="8"/>
      <c r="B281" s="8"/>
      <c r="C281" s="8"/>
      <c r="D281" s="8"/>
      <c r="E281" s="8"/>
      <c r="F281" s="8"/>
      <c r="G281" s="8"/>
      <c r="H281" s="8"/>
      <c r="I281" s="8"/>
      <c r="J281" s="8"/>
      <c r="K281" s="8"/>
      <c r="L281" s="8"/>
      <c r="M281" s="8"/>
      <c r="N281" s="8"/>
      <c r="O281" s="8"/>
      <c r="P281" s="8"/>
      <c r="Q281" s="8"/>
      <c r="R281" s="8"/>
    </row>
    <row r="282" spans="1:27" ht="20.100000000000001" customHeight="1" x14ac:dyDescent="0.25">
      <c r="A282" s="8"/>
      <c r="B282" s="8"/>
      <c r="C282" s="8"/>
      <c r="D282" s="8"/>
      <c r="E282" s="8"/>
      <c r="F282" s="8"/>
      <c r="G282" s="8"/>
      <c r="H282" s="8"/>
      <c r="I282" s="8"/>
      <c r="J282" s="8"/>
      <c r="K282" s="8"/>
      <c r="L282" s="8"/>
      <c r="M282" s="8"/>
      <c r="N282" s="8"/>
      <c r="O282" s="8"/>
      <c r="P282" s="8"/>
      <c r="Q282" s="8"/>
      <c r="R282" s="8"/>
    </row>
    <row r="283" spans="1:27" ht="20.100000000000001" customHeight="1" x14ac:dyDescent="0.25">
      <c r="A283" s="8"/>
      <c r="B283" s="8"/>
      <c r="C283" s="8"/>
      <c r="D283" s="8"/>
      <c r="E283" s="8"/>
      <c r="F283" s="8"/>
      <c r="G283" s="8"/>
      <c r="H283" s="8"/>
      <c r="I283" s="8"/>
      <c r="J283" s="8"/>
      <c r="K283" s="8"/>
      <c r="L283" s="8"/>
      <c r="M283" s="8"/>
      <c r="N283" s="8"/>
      <c r="O283" s="8"/>
      <c r="P283" s="8"/>
      <c r="Q283" s="8"/>
      <c r="R283" s="8"/>
    </row>
    <row r="284" spans="1:27" ht="20.100000000000001" customHeight="1" x14ac:dyDescent="0.25">
      <c r="A284" s="8"/>
      <c r="B284" s="8"/>
      <c r="C284" s="8"/>
      <c r="D284" s="8"/>
      <c r="E284" s="8"/>
      <c r="F284" s="8"/>
      <c r="G284" s="8"/>
      <c r="H284" s="8"/>
      <c r="I284" s="8"/>
      <c r="J284" s="8"/>
      <c r="K284" s="8"/>
      <c r="L284" s="8"/>
      <c r="M284" s="8"/>
      <c r="N284" s="8"/>
      <c r="O284" s="8"/>
      <c r="P284" s="8"/>
      <c r="Q284" s="8"/>
      <c r="R284" s="8"/>
    </row>
    <row r="285" spans="1:27" ht="20.100000000000001" customHeight="1" x14ac:dyDescent="0.25">
      <c r="A285" s="156" t="s">
        <v>40</v>
      </c>
      <c r="B285" s="156"/>
      <c r="C285" s="156"/>
      <c r="D285" s="156"/>
      <c r="E285" s="156" t="s">
        <v>22</v>
      </c>
      <c r="F285" s="156"/>
      <c r="G285" s="156"/>
      <c r="H285" s="156" t="s">
        <v>23</v>
      </c>
      <c r="I285" s="156"/>
      <c r="J285" s="156"/>
      <c r="K285" s="156" t="s">
        <v>21</v>
      </c>
      <c r="L285" s="156"/>
      <c r="M285" s="156"/>
      <c r="N285" s="138"/>
      <c r="O285" s="138"/>
      <c r="P285" s="138"/>
      <c r="Q285" s="138"/>
      <c r="R285" s="138"/>
    </row>
    <row r="286" spans="1:27" ht="20.100000000000001" customHeight="1" x14ac:dyDescent="0.25">
      <c r="A286" s="153" t="s">
        <v>41</v>
      </c>
      <c r="B286" s="153"/>
      <c r="C286" s="153"/>
      <c r="D286" s="153"/>
      <c r="E286" s="154">
        <f>M184</f>
        <v>463.45469963891009</v>
      </c>
      <c r="F286" s="154"/>
      <c r="G286" s="154"/>
      <c r="H286" s="154">
        <f>M193</f>
        <v>49.742464225905067</v>
      </c>
      <c r="I286" s="154"/>
      <c r="J286" s="154"/>
      <c r="K286" s="151">
        <f>M194</f>
        <v>0.10732972233243238</v>
      </c>
      <c r="L286" s="151"/>
      <c r="M286" s="151"/>
      <c r="N286" s="8"/>
      <c r="O286" s="8"/>
      <c r="P286" s="8"/>
      <c r="Q286" s="8"/>
      <c r="R286" s="8"/>
      <c r="X286" s="372">
        <f>K286</f>
        <v>0.10732972233243238</v>
      </c>
      <c r="Y286" s="357" t="str">
        <f>A286</f>
        <v>Intervalo em torno da média</v>
      </c>
      <c r="Z286" s="368">
        <f>E286</f>
        <v>463.45469963891009</v>
      </c>
      <c r="AA286" s="368">
        <f>H286</f>
        <v>49.742464225905067</v>
      </c>
    </row>
    <row r="287" spans="1:27" ht="20.100000000000001" customHeight="1" x14ac:dyDescent="0.25">
      <c r="A287" s="153" t="s">
        <v>42</v>
      </c>
      <c r="B287" s="153"/>
      <c r="C287" s="153"/>
      <c r="D287" s="153"/>
      <c r="E287" s="154">
        <f>M218</f>
        <v>463.45469963891009</v>
      </c>
      <c r="F287" s="154"/>
      <c r="G287" s="154"/>
      <c r="H287" s="154">
        <f>M219</f>
        <v>49.742464225905067</v>
      </c>
      <c r="I287" s="154"/>
      <c r="J287" s="154"/>
      <c r="K287" s="151">
        <f>M230</f>
        <v>0.10732972233243238</v>
      </c>
      <c r="L287" s="151"/>
      <c r="M287" s="151"/>
      <c r="N287" s="8"/>
      <c r="O287" s="8"/>
      <c r="P287" s="8"/>
      <c r="Q287" s="8"/>
      <c r="R287" s="8"/>
      <c r="X287" s="372">
        <f>K287</f>
        <v>0.10732972233243238</v>
      </c>
      <c r="Y287" s="357" t="str">
        <f>A287</f>
        <v>Critério de Chauvenet</v>
      </c>
      <c r="Z287" s="368">
        <f>E287</f>
        <v>463.45469963891009</v>
      </c>
      <c r="AA287" s="368">
        <f>H287</f>
        <v>49.742464225905067</v>
      </c>
    </row>
    <row r="288" spans="1:27" ht="20.100000000000001" customHeight="1" x14ac:dyDescent="0.25">
      <c r="A288" s="153" t="s">
        <v>43</v>
      </c>
      <c r="B288" s="153"/>
      <c r="C288" s="153"/>
      <c r="D288" s="153"/>
      <c r="E288" s="154">
        <f>M256</f>
        <v>463.45469963891009</v>
      </c>
      <c r="F288" s="154"/>
      <c r="G288" s="154"/>
      <c r="H288" s="154">
        <f>M267</f>
        <v>49.742464225905067</v>
      </c>
      <c r="I288" s="154"/>
      <c r="J288" s="154"/>
      <c r="K288" s="151">
        <f>M268</f>
        <v>0.10732972233243238</v>
      </c>
      <c r="L288" s="151"/>
      <c r="M288" s="151"/>
      <c r="N288" s="8"/>
      <c r="O288" s="8"/>
      <c r="P288" s="8"/>
      <c r="Q288" s="8"/>
      <c r="R288" s="8"/>
      <c r="X288" s="372">
        <f>K288</f>
        <v>0.10732972233243238</v>
      </c>
      <c r="Y288" s="357" t="str">
        <f>A288</f>
        <v>Critério de Arley</v>
      </c>
      <c r="Z288" s="368">
        <f>E288</f>
        <v>463.45469963891009</v>
      </c>
      <c r="AA288" s="368">
        <f>H288</f>
        <v>49.742464225905067</v>
      </c>
    </row>
    <row r="289" spans="1:18" ht="20.100000000000001" customHeight="1" x14ac:dyDescent="0.25">
      <c r="A289" s="8"/>
      <c r="B289" s="8"/>
      <c r="C289" s="8"/>
      <c r="D289" s="8"/>
      <c r="E289" s="8"/>
      <c r="F289" s="8"/>
      <c r="G289" s="8"/>
      <c r="H289" s="8"/>
      <c r="I289" s="8"/>
      <c r="J289" s="8"/>
      <c r="K289" s="8"/>
      <c r="L289" s="8"/>
      <c r="M289" s="8"/>
      <c r="N289" s="8"/>
      <c r="O289" s="8"/>
      <c r="P289" s="8"/>
      <c r="Q289" s="8"/>
      <c r="R289" s="8"/>
    </row>
    <row r="290" spans="1:18" s="356" customFormat="1" ht="20.100000000000001" customHeight="1" x14ac:dyDescent="0.25">
      <c r="A290" s="147" t="s">
        <v>44</v>
      </c>
      <c r="B290" s="147"/>
      <c r="C290" s="147"/>
      <c r="D290" s="147"/>
      <c r="E290" s="147"/>
      <c r="F290" s="147"/>
      <c r="G290" s="190">
        <f>MIN(K286:R288)</f>
        <v>0.10732972233243238</v>
      </c>
      <c r="H290" s="190"/>
      <c r="I290" s="190"/>
      <c r="J290" s="190"/>
      <c r="K290" s="190"/>
      <c r="L290" s="190"/>
      <c r="M290" s="8"/>
      <c r="N290" s="8"/>
      <c r="O290" s="8"/>
      <c r="P290" s="8"/>
      <c r="Q290" s="8"/>
      <c r="R290" s="8"/>
    </row>
    <row r="291" spans="1:18" s="356" customFormat="1" ht="20.100000000000001" customHeight="1" x14ac:dyDescent="0.25">
      <c r="A291" s="149" t="s">
        <v>45</v>
      </c>
      <c r="B291" s="149"/>
      <c r="C291" s="149"/>
      <c r="D291" s="149"/>
      <c r="E291" s="149"/>
      <c r="F291" s="149"/>
      <c r="G291" s="152" t="str">
        <f>VLOOKUP(G290,X286:Z288,2,0)</f>
        <v>Intervalo em torno da média</v>
      </c>
      <c r="H291" s="152"/>
      <c r="I291" s="152"/>
      <c r="J291" s="152"/>
      <c r="K291" s="152"/>
      <c r="L291" s="152"/>
      <c r="M291" s="8"/>
      <c r="N291" s="8"/>
      <c r="O291" s="8"/>
      <c r="P291" s="8"/>
      <c r="Q291" s="8"/>
      <c r="R291" s="8"/>
    </row>
    <row r="292" spans="1:18" s="356" customFormat="1" ht="20.100000000000001" customHeight="1" x14ac:dyDescent="0.25">
      <c r="A292" s="149" t="s">
        <v>46</v>
      </c>
      <c r="B292" s="149"/>
      <c r="C292" s="149"/>
      <c r="D292" s="149"/>
      <c r="E292" s="149"/>
      <c r="F292" s="149"/>
      <c r="G292" s="150">
        <f>VLOOKUP(G290,X286:Z288,3,0)</f>
        <v>463.45469963891009</v>
      </c>
      <c r="H292" s="150"/>
      <c r="I292" s="150"/>
      <c r="J292" s="150"/>
      <c r="K292" s="150"/>
      <c r="L292" s="150"/>
      <c r="M292" s="8"/>
      <c r="N292" s="8"/>
      <c r="O292" s="8"/>
      <c r="P292" s="8"/>
      <c r="Q292" s="8"/>
      <c r="R292" s="8"/>
    </row>
    <row r="293" spans="1:18" s="356" customFormat="1" ht="20.100000000000001" customHeight="1" x14ac:dyDescent="0.25">
      <c r="A293" s="149" t="s">
        <v>50</v>
      </c>
      <c r="B293" s="149"/>
      <c r="C293" s="149"/>
      <c r="D293" s="149"/>
      <c r="E293" s="149"/>
      <c r="F293" s="149"/>
      <c r="G293" s="150">
        <f>VLOOKUP(G290,X286:AA288,4,0)</f>
        <v>49.742464225905067</v>
      </c>
      <c r="H293" s="150"/>
      <c r="I293" s="150"/>
      <c r="J293" s="150"/>
      <c r="K293" s="150"/>
      <c r="L293" s="150"/>
      <c r="M293" s="8"/>
      <c r="N293" s="8"/>
      <c r="O293" s="8"/>
      <c r="P293" s="8"/>
      <c r="Q293" s="8"/>
      <c r="R293" s="8"/>
    </row>
    <row r="294" spans="1:18" ht="20.100000000000001" customHeight="1" x14ac:dyDescent="0.25">
      <c r="A294" s="8"/>
      <c r="B294" s="8"/>
      <c r="C294" s="8"/>
      <c r="D294" s="8"/>
      <c r="E294" s="8"/>
      <c r="F294" s="8"/>
      <c r="G294" s="8"/>
      <c r="H294" s="8"/>
      <c r="I294" s="8"/>
      <c r="J294" s="8"/>
      <c r="K294" s="8"/>
      <c r="L294" s="8"/>
      <c r="M294" s="8"/>
      <c r="N294" s="8"/>
      <c r="O294" s="8"/>
      <c r="P294" s="8"/>
      <c r="Q294" s="8"/>
      <c r="R294" s="8"/>
    </row>
    <row r="295" spans="1:18" ht="20.100000000000001" customHeight="1" x14ac:dyDescent="0.25">
      <c r="A295" s="8"/>
      <c r="B295" s="8"/>
      <c r="C295" s="8"/>
      <c r="D295" s="8"/>
      <c r="E295" s="8"/>
      <c r="F295" s="8"/>
      <c r="G295" s="8"/>
      <c r="H295" s="8"/>
      <c r="I295" s="8"/>
      <c r="J295" s="8"/>
      <c r="K295" s="8"/>
      <c r="L295" s="8"/>
      <c r="M295" s="8"/>
      <c r="N295" s="8"/>
      <c r="O295" s="8"/>
      <c r="P295" s="8"/>
      <c r="Q295" s="8"/>
      <c r="R295" s="8"/>
    </row>
    <row r="296" spans="1:18" s="356" customFormat="1" ht="20.100000000000001" customHeight="1" x14ac:dyDescent="0.25">
      <c r="A296" s="169" t="s">
        <v>199</v>
      </c>
      <c r="B296" s="169"/>
      <c r="C296" s="169"/>
      <c r="D296" s="169"/>
      <c r="E296" s="169"/>
      <c r="F296" s="169"/>
      <c r="G296" s="169"/>
      <c r="H296" s="169"/>
      <c r="I296" s="169"/>
      <c r="J296" s="169"/>
      <c r="K296" s="169"/>
      <c r="L296" s="169"/>
      <c r="M296" s="169"/>
      <c r="N296" s="169"/>
      <c r="O296" s="169"/>
      <c r="P296" s="169"/>
      <c r="Q296" s="169"/>
      <c r="R296" s="169"/>
    </row>
    <row r="297" spans="1:18" ht="20.100000000000001" customHeight="1" x14ac:dyDescent="0.25">
      <c r="A297" s="8"/>
      <c r="B297" s="8"/>
      <c r="C297" s="8"/>
      <c r="D297" s="8"/>
      <c r="E297" s="8"/>
      <c r="F297" s="8"/>
      <c r="G297" s="8"/>
      <c r="H297" s="8"/>
      <c r="I297" s="8"/>
      <c r="J297" s="8"/>
      <c r="K297" s="8"/>
      <c r="L297" s="8"/>
      <c r="M297" s="8"/>
      <c r="N297" s="8"/>
      <c r="O297" s="8"/>
      <c r="P297" s="8"/>
      <c r="Q297" s="8"/>
      <c r="R297" s="8"/>
    </row>
    <row r="298" spans="1:18" s="356" customFormat="1" ht="20.100000000000001" customHeight="1" x14ac:dyDescent="0.25">
      <c r="A298" s="147" t="s">
        <v>22</v>
      </c>
      <c r="B298" s="147"/>
      <c r="C298" s="147"/>
      <c r="D298" s="147"/>
      <c r="E298" s="154">
        <f>G292</f>
        <v>463.45469963891009</v>
      </c>
      <c r="F298" s="155"/>
      <c r="G298" s="155"/>
      <c r="H298" s="155"/>
      <c r="I298" s="8"/>
      <c r="J298" s="54">
        <f>M182</f>
        <v>3</v>
      </c>
      <c r="K298" s="54">
        <f>N215</f>
        <v>3</v>
      </c>
      <c r="L298" s="54">
        <f>N251</f>
        <v>3</v>
      </c>
      <c r="M298" s="41"/>
      <c r="N298" s="41"/>
      <c r="O298" s="8"/>
      <c r="P298" s="8"/>
      <c r="Q298" s="8"/>
      <c r="R298" s="8"/>
    </row>
    <row r="299" spans="1:18" s="356" customFormat="1" ht="20.100000000000001" customHeight="1" x14ac:dyDescent="0.25">
      <c r="A299" s="149" t="s">
        <v>23</v>
      </c>
      <c r="B299" s="149"/>
      <c r="C299" s="149"/>
      <c r="D299" s="149"/>
      <c r="E299" s="160">
        <f>G293</f>
        <v>49.742464225905067</v>
      </c>
      <c r="F299" s="152"/>
      <c r="G299" s="152"/>
      <c r="H299" s="152"/>
      <c r="I299" s="8"/>
      <c r="J299" s="41"/>
      <c r="K299" s="41"/>
      <c r="L299" s="41"/>
      <c r="M299" s="41"/>
      <c r="N299" s="41"/>
      <c r="O299" s="8"/>
      <c r="P299" s="8"/>
      <c r="Q299" s="8"/>
      <c r="R299" s="8"/>
    </row>
    <row r="300" spans="1:18" s="356" customFormat="1" ht="20.100000000000001" customHeight="1" x14ac:dyDescent="0.25">
      <c r="A300" s="149" t="s">
        <v>69</v>
      </c>
      <c r="B300" s="149"/>
      <c r="C300" s="149"/>
      <c r="D300" s="149"/>
      <c r="E300" s="172">
        <f>MIN(J298:L298)</f>
        <v>3</v>
      </c>
      <c r="F300" s="172"/>
      <c r="G300" s="172"/>
      <c r="H300" s="172"/>
      <c r="I300" s="8"/>
      <c r="J300" s="8"/>
      <c r="K300" s="8"/>
      <c r="L300" s="8"/>
      <c r="M300" s="8"/>
      <c r="N300" s="8"/>
      <c r="O300" s="8"/>
      <c r="P300" s="8"/>
      <c r="Q300" s="8"/>
      <c r="R300" s="8"/>
    </row>
    <row r="301" spans="1:18" s="356" customFormat="1" ht="20.100000000000001" customHeight="1" x14ac:dyDescent="0.25">
      <c r="A301" s="149" t="s">
        <v>49</v>
      </c>
      <c r="B301" s="149"/>
      <c r="C301" s="149"/>
      <c r="D301" s="149"/>
      <c r="E301" s="178">
        <v>0.8</v>
      </c>
      <c r="F301" s="178"/>
      <c r="G301" s="178"/>
      <c r="H301" s="178"/>
      <c r="I301" s="8"/>
      <c r="J301" s="8"/>
      <c r="K301" s="8"/>
      <c r="L301" s="8"/>
      <c r="M301" s="8"/>
      <c r="N301" s="8"/>
      <c r="O301" s="8"/>
      <c r="P301" s="8"/>
      <c r="Q301" s="8"/>
      <c r="R301" s="8"/>
    </row>
    <row r="302" spans="1:18" s="356" customFormat="1" ht="20.100000000000001" customHeight="1" x14ac:dyDescent="0.25">
      <c r="A302" s="149" t="s">
        <v>228</v>
      </c>
      <c r="B302" s="149"/>
      <c r="C302" s="149"/>
      <c r="D302" s="149"/>
      <c r="E302" s="177">
        <f>_xlfn.T.INV.2T(1-E301,E300-1)</f>
        <v>1.8856180831641269</v>
      </c>
      <c r="F302" s="177"/>
      <c r="G302" s="177"/>
      <c r="H302" s="177"/>
      <c r="I302" s="8"/>
      <c r="J302" s="8"/>
      <c r="K302" s="8"/>
      <c r="L302" s="8"/>
      <c r="M302" s="8"/>
      <c r="N302" s="8"/>
      <c r="O302" s="8"/>
      <c r="P302" s="8"/>
      <c r="Q302" s="8"/>
      <c r="R302" s="8"/>
    </row>
    <row r="303" spans="1:18" s="356" customFormat="1" ht="20.100000000000001" customHeight="1" x14ac:dyDescent="0.25">
      <c r="A303" s="8"/>
      <c r="B303" s="8"/>
      <c r="C303" s="8"/>
      <c r="D303" s="8"/>
      <c r="E303" s="55"/>
      <c r="F303" s="55"/>
      <c r="G303" s="55"/>
      <c r="H303" s="55"/>
      <c r="I303" s="8"/>
      <c r="J303" s="8"/>
      <c r="K303" s="8"/>
      <c r="L303" s="8"/>
      <c r="M303" s="8"/>
      <c r="N303" s="8"/>
      <c r="O303" s="8"/>
      <c r="P303" s="8"/>
      <c r="Q303" s="8"/>
      <c r="R303" s="8"/>
    </row>
    <row r="304" spans="1:18" s="356" customFormat="1" ht="20.100000000000001" customHeight="1" x14ac:dyDescent="0.25">
      <c r="A304" s="158" t="s">
        <v>68</v>
      </c>
      <c r="B304" s="158"/>
      <c r="C304" s="158"/>
      <c r="D304" s="158"/>
      <c r="E304" s="158"/>
      <c r="F304" s="158"/>
      <c r="G304" s="158"/>
      <c r="H304" s="158"/>
      <c r="I304" s="158"/>
      <c r="J304" s="158"/>
      <c r="K304" s="158"/>
      <c r="L304" s="158"/>
      <c r="M304" s="158"/>
      <c r="N304" s="158"/>
      <c r="O304" s="158"/>
      <c r="P304" s="158"/>
      <c r="Q304" s="158"/>
      <c r="R304" s="158"/>
    </row>
    <row r="305" spans="1:18" s="356" customFormat="1" ht="20.100000000000001" customHeight="1" x14ac:dyDescent="0.25">
      <c r="A305" s="158"/>
      <c r="B305" s="158"/>
      <c r="C305" s="158"/>
      <c r="D305" s="158"/>
      <c r="E305" s="158"/>
      <c r="F305" s="158"/>
      <c r="G305" s="158"/>
      <c r="H305" s="158"/>
      <c r="I305" s="158"/>
      <c r="J305" s="158"/>
      <c r="K305" s="158"/>
      <c r="L305" s="158"/>
      <c r="M305" s="158"/>
      <c r="N305" s="158"/>
      <c r="O305" s="158"/>
      <c r="P305" s="158"/>
      <c r="Q305" s="158"/>
      <c r="R305" s="158"/>
    </row>
    <row r="306" spans="1:18" s="356" customFormat="1" ht="20.100000000000001" customHeight="1" x14ac:dyDescent="0.25">
      <c r="A306" s="8"/>
      <c r="B306" s="8"/>
      <c r="C306" s="8"/>
      <c r="D306" s="8"/>
      <c r="E306" s="55"/>
      <c r="F306" s="55"/>
      <c r="G306" s="55"/>
      <c r="H306" s="55"/>
      <c r="I306" s="8"/>
      <c r="J306" s="8"/>
      <c r="K306" s="8"/>
      <c r="L306" s="8"/>
      <c r="M306" s="8"/>
      <c r="N306" s="8"/>
      <c r="O306" s="8"/>
      <c r="P306" s="8"/>
      <c r="Q306" s="8"/>
      <c r="R306" s="8"/>
    </row>
    <row r="307" spans="1:18" s="356" customFormat="1" ht="20.100000000000001" customHeight="1" x14ac:dyDescent="0.25">
      <c r="A307" s="8"/>
      <c r="B307" s="8"/>
      <c r="C307" s="8"/>
      <c r="D307" s="8"/>
      <c r="E307" s="55"/>
      <c r="F307" s="55"/>
      <c r="G307" s="55"/>
      <c r="H307" s="55"/>
      <c r="I307" s="8"/>
      <c r="J307" s="8"/>
      <c r="K307" s="8"/>
      <c r="L307" s="8"/>
      <c r="M307" s="8"/>
      <c r="N307" s="8"/>
      <c r="O307" s="8"/>
      <c r="P307" s="8"/>
      <c r="Q307" s="8"/>
      <c r="R307" s="8"/>
    </row>
    <row r="308" spans="1:18" s="356" customFormat="1" ht="20.100000000000001" customHeight="1" x14ac:dyDescent="0.25">
      <c r="A308" s="169" t="s">
        <v>200</v>
      </c>
      <c r="B308" s="169"/>
      <c r="C308" s="169"/>
      <c r="D308" s="169"/>
      <c r="E308" s="169"/>
      <c r="F308" s="169"/>
      <c r="G308" s="169"/>
      <c r="H308" s="169"/>
      <c r="I308" s="169"/>
      <c r="J308" s="169"/>
      <c r="K308" s="169"/>
      <c r="L308" s="169"/>
      <c r="M308" s="169"/>
      <c r="N308" s="169"/>
      <c r="O308" s="169"/>
      <c r="P308" s="169"/>
      <c r="Q308" s="169"/>
      <c r="R308" s="169"/>
    </row>
    <row r="309" spans="1:18" ht="20.100000000000001" customHeight="1" x14ac:dyDescent="0.25">
      <c r="A309" s="8"/>
      <c r="B309" s="8"/>
      <c r="C309" s="8"/>
      <c r="D309" s="8"/>
      <c r="E309" s="8"/>
      <c r="F309" s="8"/>
      <c r="G309" s="8"/>
      <c r="H309" s="8"/>
      <c r="I309" s="8"/>
      <c r="J309" s="8"/>
      <c r="K309" s="8"/>
      <c r="L309" s="8"/>
      <c r="M309" s="8"/>
      <c r="N309" s="8"/>
      <c r="O309" s="8"/>
      <c r="P309" s="8"/>
      <c r="Q309" s="8"/>
      <c r="R309" s="8"/>
    </row>
    <row r="310" spans="1:18" s="356" customFormat="1" ht="20.100000000000001" customHeight="1" x14ac:dyDescent="0.25">
      <c r="A310" s="147" t="s">
        <v>30</v>
      </c>
      <c r="B310" s="147"/>
      <c r="C310" s="147"/>
      <c r="D310" s="147"/>
      <c r="E310" s="154">
        <f>E298-(_xlfn.CONFIDENCE.T(1-E301,E299,E300))</f>
        <v>409.30196368241513</v>
      </c>
      <c r="F310" s="155"/>
      <c r="G310" s="155"/>
      <c r="H310" s="155"/>
      <c r="I310" s="8"/>
      <c r="J310" s="8"/>
      <c r="K310" s="8"/>
      <c r="L310" s="8"/>
      <c r="M310" s="8"/>
      <c r="N310" s="8"/>
      <c r="O310" s="8"/>
      <c r="P310" s="8"/>
      <c r="Q310" s="8"/>
      <c r="R310" s="8"/>
    </row>
    <row r="311" spans="1:18" s="356" customFormat="1" ht="20.100000000000001" customHeight="1" x14ac:dyDescent="0.25">
      <c r="A311" s="147" t="s">
        <v>31</v>
      </c>
      <c r="B311" s="147"/>
      <c r="C311" s="147"/>
      <c r="D311" s="147"/>
      <c r="E311" s="154">
        <f>E298+(_xlfn.CONFIDENCE.T(1-E301,E299,E300))</f>
        <v>517.60743559540504</v>
      </c>
      <c r="F311" s="155"/>
      <c r="G311" s="155"/>
      <c r="H311" s="155"/>
      <c r="I311" s="8"/>
      <c r="J311" s="8"/>
      <c r="K311" s="8"/>
      <c r="L311" s="8"/>
      <c r="M311" s="8"/>
      <c r="N311" s="8"/>
      <c r="O311" s="8"/>
      <c r="P311" s="8"/>
      <c r="Q311" s="8"/>
      <c r="R311" s="8"/>
    </row>
    <row r="312" spans="1:18" ht="20.100000000000001" customHeight="1" x14ac:dyDescent="0.25">
      <c r="A312" s="8"/>
      <c r="B312" s="8"/>
      <c r="C312" s="8"/>
      <c r="D312" s="8"/>
      <c r="E312" s="8"/>
      <c r="F312" s="8"/>
      <c r="G312" s="8"/>
      <c r="H312" s="8"/>
      <c r="I312" s="8"/>
      <c r="J312" s="8"/>
      <c r="K312" s="8"/>
      <c r="L312" s="8"/>
      <c r="M312" s="8"/>
      <c r="N312" s="8"/>
      <c r="O312" s="8"/>
      <c r="P312" s="8"/>
      <c r="Q312" s="8"/>
      <c r="R312" s="8"/>
    </row>
    <row r="313" spans="1:18" s="356" customFormat="1" ht="20.100000000000001" customHeight="1" x14ac:dyDescent="0.25">
      <c r="A313" s="147" t="s">
        <v>51</v>
      </c>
      <c r="B313" s="147"/>
      <c r="C313" s="147"/>
      <c r="D313" s="147"/>
      <c r="E313" s="154">
        <f>E311-E310</f>
        <v>108.3054719129899</v>
      </c>
      <c r="F313" s="155"/>
      <c r="G313" s="155"/>
      <c r="H313" s="155"/>
      <c r="I313" s="8"/>
      <c r="J313" s="8"/>
      <c r="K313" s="8"/>
      <c r="L313" s="8"/>
      <c r="M313" s="8"/>
      <c r="N313" s="8"/>
      <c r="O313" s="56"/>
      <c r="P313" s="56"/>
      <c r="Q313" s="56"/>
      <c r="R313" s="56"/>
    </row>
    <row r="314" spans="1:18" s="356" customFormat="1" ht="20.100000000000001" customHeight="1" x14ac:dyDescent="0.25">
      <c r="A314" s="147" t="s">
        <v>22</v>
      </c>
      <c r="B314" s="147"/>
      <c r="C314" s="147"/>
      <c r="D314" s="147"/>
      <c r="E314" s="154">
        <f>E298</f>
        <v>463.45469963891009</v>
      </c>
      <c r="F314" s="155"/>
      <c r="G314" s="155"/>
      <c r="H314" s="155"/>
      <c r="I314" s="8"/>
      <c r="J314" s="8"/>
      <c r="K314" s="8"/>
      <c r="L314" s="8"/>
      <c r="M314" s="8"/>
      <c r="N314" s="8"/>
      <c r="O314" s="56"/>
      <c r="P314" s="56"/>
      <c r="Q314" s="56"/>
      <c r="R314" s="56"/>
    </row>
    <row r="315" spans="1:18" s="356" customFormat="1" ht="20.100000000000001" customHeight="1" x14ac:dyDescent="0.25">
      <c r="A315" s="147" t="s">
        <v>211</v>
      </c>
      <c r="B315" s="147"/>
      <c r="C315" s="147"/>
      <c r="D315" s="147"/>
      <c r="E315" s="179">
        <f>E313/E314</f>
        <v>0.23369160351027529</v>
      </c>
      <c r="F315" s="179"/>
      <c r="G315" s="179"/>
      <c r="H315" s="179"/>
      <c r="I315" s="8"/>
      <c r="J315" s="8"/>
      <c r="K315" s="8"/>
      <c r="L315" s="8"/>
      <c r="M315" s="8"/>
      <c r="N315" s="8"/>
      <c r="O315" s="56"/>
      <c r="P315" s="56"/>
      <c r="Q315" s="56"/>
      <c r="R315" s="56"/>
    </row>
    <row r="316" spans="1:18" s="356" customFormat="1" ht="20.100000000000001" customHeight="1" x14ac:dyDescent="0.25">
      <c r="A316" s="8"/>
      <c r="B316" s="8"/>
      <c r="C316" s="8"/>
      <c r="D316" s="8"/>
      <c r="E316" s="8"/>
      <c r="F316" s="8"/>
      <c r="G316" s="8"/>
      <c r="H316" s="8"/>
      <c r="I316" s="8"/>
      <c r="J316" s="8"/>
      <c r="K316" s="8"/>
      <c r="L316" s="8"/>
      <c r="M316" s="8"/>
      <c r="N316" s="8"/>
      <c r="O316" s="56"/>
      <c r="P316" s="56"/>
      <c r="Q316" s="56"/>
      <c r="R316" s="56"/>
    </row>
    <row r="317" spans="1:18" ht="20.100000000000001" customHeight="1" x14ac:dyDescent="0.25">
      <c r="A317" s="8"/>
      <c r="B317" s="8"/>
      <c r="C317" s="8"/>
      <c r="D317" s="8"/>
      <c r="E317" s="8"/>
      <c r="F317" s="8"/>
      <c r="G317" s="8"/>
      <c r="H317" s="8"/>
      <c r="I317" s="8"/>
      <c r="J317" s="8"/>
      <c r="K317" s="8"/>
      <c r="L317" s="8"/>
      <c r="M317" s="8"/>
      <c r="N317" s="8"/>
      <c r="O317" s="8"/>
      <c r="P317" s="8"/>
      <c r="Q317" s="8"/>
      <c r="R317" s="8"/>
    </row>
    <row r="318" spans="1:18" s="356" customFormat="1" ht="20.100000000000001" customHeight="1" x14ac:dyDescent="0.25">
      <c r="A318" s="169" t="s">
        <v>202</v>
      </c>
      <c r="B318" s="169"/>
      <c r="C318" s="169"/>
      <c r="D318" s="169"/>
      <c r="E318" s="169"/>
      <c r="F318" s="169"/>
      <c r="G318" s="169"/>
      <c r="H318" s="169"/>
      <c r="I318" s="169"/>
      <c r="J318" s="169"/>
      <c r="K318" s="169"/>
      <c r="L318" s="169"/>
      <c r="M318" s="169"/>
      <c r="N318" s="169"/>
      <c r="O318" s="169"/>
      <c r="P318" s="169"/>
      <c r="Q318" s="169"/>
      <c r="R318" s="169"/>
    </row>
    <row r="319" spans="1:18" ht="20.100000000000001" customHeight="1" x14ac:dyDescent="0.25">
      <c r="A319" s="8"/>
      <c r="B319" s="8"/>
      <c r="C319" s="8"/>
      <c r="D319" s="8"/>
      <c r="E319" s="8"/>
      <c r="F319" s="8"/>
      <c r="G319" s="8"/>
      <c r="H319" s="8"/>
      <c r="I319" s="8"/>
      <c r="J319" s="8"/>
      <c r="K319" s="8"/>
      <c r="L319" s="8"/>
      <c r="M319" s="8"/>
      <c r="N319" s="8"/>
      <c r="O319" s="8"/>
      <c r="P319" s="8"/>
      <c r="Q319" s="8"/>
      <c r="R319" s="8"/>
    </row>
    <row r="320" spans="1:18" s="356" customFormat="1" ht="20.100000000000001" customHeight="1" x14ac:dyDescent="0.25">
      <c r="A320" s="173" t="s">
        <v>203</v>
      </c>
      <c r="B320" s="173"/>
      <c r="C320" s="173"/>
      <c r="D320" s="173"/>
      <c r="E320" s="174" t="s">
        <v>49</v>
      </c>
      <c r="F320" s="173"/>
      <c r="G320" s="173"/>
      <c r="H320" s="173"/>
      <c r="I320" s="174" t="s">
        <v>204</v>
      </c>
      <c r="J320" s="173"/>
      <c r="K320" s="173"/>
      <c r="L320" s="173"/>
      <c r="M320" s="174" t="s">
        <v>205</v>
      </c>
      <c r="N320" s="173"/>
      <c r="O320" s="173"/>
      <c r="P320" s="173"/>
      <c r="Q320" s="8"/>
      <c r="R320" s="8"/>
    </row>
    <row r="321" spans="1:27" ht="20.100000000000001" customHeight="1" x14ac:dyDescent="0.25">
      <c r="A321" s="147" t="s">
        <v>206</v>
      </c>
      <c r="B321" s="147"/>
      <c r="C321" s="147"/>
      <c r="D321" s="147"/>
      <c r="E321" s="154">
        <f>E310</f>
        <v>409.30196368241513</v>
      </c>
      <c r="F321" s="155"/>
      <c r="G321" s="155"/>
      <c r="H321" s="155"/>
      <c r="I321" s="154">
        <f>E298*(1-0.15)</f>
        <v>393.93649469307354</v>
      </c>
      <c r="J321" s="155"/>
      <c r="K321" s="155"/>
      <c r="L321" s="155"/>
      <c r="M321" s="154">
        <f>MAX(E321:I321)</f>
        <v>409.30196368241513</v>
      </c>
      <c r="N321" s="155"/>
      <c r="O321" s="155"/>
      <c r="P321" s="155"/>
      <c r="Q321" s="8"/>
      <c r="R321" s="8"/>
    </row>
    <row r="322" spans="1:27" ht="20.100000000000001" customHeight="1" x14ac:dyDescent="0.25">
      <c r="A322" s="147" t="s">
        <v>207</v>
      </c>
      <c r="B322" s="147"/>
      <c r="C322" s="147"/>
      <c r="D322" s="147"/>
      <c r="E322" s="154">
        <f>E311</f>
        <v>517.60743559540504</v>
      </c>
      <c r="F322" s="155"/>
      <c r="G322" s="155"/>
      <c r="H322" s="155"/>
      <c r="I322" s="154">
        <f>E298*(1+0.15)</f>
        <v>532.97290458474652</v>
      </c>
      <c r="J322" s="155"/>
      <c r="K322" s="155"/>
      <c r="L322" s="155"/>
      <c r="M322" s="154">
        <f>MIN(E322:I322)</f>
        <v>517.60743559540504</v>
      </c>
      <c r="N322" s="155"/>
      <c r="O322" s="155"/>
      <c r="P322" s="155"/>
      <c r="Q322" s="8"/>
      <c r="R322" s="8"/>
    </row>
    <row r="323" spans="1:27" ht="20.100000000000001" customHeight="1" x14ac:dyDescent="0.25">
      <c r="A323" s="8"/>
      <c r="B323" s="8"/>
      <c r="C323" s="8"/>
      <c r="D323" s="8"/>
      <c r="E323" s="8"/>
      <c r="F323" s="8"/>
      <c r="G323" s="8"/>
      <c r="H323" s="8"/>
      <c r="I323" s="8"/>
      <c r="J323" s="8"/>
      <c r="K323" s="8"/>
      <c r="L323" s="8"/>
      <c r="M323" s="8"/>
      <c r="N323" s="8"/>
      <c r="O323" s="8"/>
      <c r="P323" s="8"/>
      <c r="Q323" s="8"/>
      <c r="R323" s="8"/>
    </row>
    <row r="324" spans="1:27" ht="20.100000000000001" customHeight="1" x14ac:dyDescent="0.25">
      <c r="A324" s="157" t="s">
        <v>208</v>
      </c>
      <c r="B324" s="157"/>
      <c r="C324" s="157"/>
      <c r="D324" s="157"/>
      <c r="E324" s="157"/>
      <c r="F324" s="157"/>
      <c r="G324" s="157"/>
      <c r="H324" s="157"/>
      <c r="I324" s="157"/>
      <c r="J324" s="157"/>
      <c r="K324" s="157"/>
      <c r="L324" s="157"/>
      <c r="M324" s="157"/>
      <c r="N324" s="157"/>
      <c r="O324" s="157"/>
      <c r="P324" s="157"/>
      <c r="Q324" s="157"/>
      <c r="R324" s="157"/>
    </row>
    <row r="325" spans="1:27" ht="20.100000000000001" customHeight="1" x14ac:dyDescent="0.25">
      <c r="A325" s="157"/>
      <c r="B325" s="157"/>
      <c r="C325" s="157"/>
      <c r="D325" s="157"/>
      <c r="E325" s="157"/>
      <c r="F325" s="157"/>
      <c r="G325" s="157"/>
      <c r="H325" s="157"/>
      <c r="I325" s="157"/>
      <c r="J325" s="157"/>
      <c r="K325" s="157"/>
      <c r="L325" s="157"/>
      <c r="M325" s="157"/>
      <c r="N325" s="157"/>
      <c r="O325" s="157"/>
      <c r="P325" s="157"/>
      <c r="Q325" s="157"/>
      <c r="R325" s="157"/>
    </row>
    <row r="326" spans="1:27" ht="20.100000000000001" customHeight="1" x14ac:dyDescent="0.25">
      <c r="A326" s="158" t="s">
        <v>209</v>
      </c>
      <c r="B326" s="158"/>
      <c r="C326" s="158"/>
      <c r="D326" s="158"/>
      <c r="E326" s="158"/>
      <c r="F326" s="158"/>
      <c r="G326" s="158"/>
      <c r="H326" s="158"/>
      <c r="I326" s="158"/>
      <c r="J326" s="158"/>
      <c r="K326" s="158"/>
      <c r="L326" s="158"/>
      <c r="M326" s="158"/>
      <c r="N326" s="158"/>
      <c r="O326" s="158"/>
      <c r="P326" s="158"/>
      <c r="Q326" s="158"/>
      <c r="R326" s="158"/>
    </row>
    <row r="327" spans="1:27" ht="20.100000000000001" customHeight="1" x14ac:dyDescent="0.25">
      <c r="A327" s="158" t="s">
        <v>210</v>
      </c>
      <c r="B327" s="158"/>
      <c r="C327" s="158"/>
      <c r="D327" s="158"/>
      <c r="E327" s="158"/>
      <c r="F327" s="158"/>
      <c r="G327" s="158"/>
      <c r="H327" s="158"/>
      <c r="I327" s="158"/>
      <c r="J327" s="158"/>
      <c r="K327" s="158"/>
      <c r="L327" s="158"/>
      <c r="M327" s="158"/>
      <c r="N327" s="158"/>
      <c r="O327" s="158"/>
      <c r="P327" s="158"/>
      <c r="Q327" s="158"/>
      <c r="R327" s="158"/>
    </row>
    <row r="328" spans="1:27" ht="20.100000000000001" customHeight="1" x14ac:dyDescent="0.25">
      <c r="A328" s="57"/>
      <c r="B328" s="57"/>
      <c r="C328" s="57"/>
      <c r="D328" s="57"/>
      <c r="E328" s="57"/>
      <c r="F328" s="57"/>
      <c r="G328" s="57"/>
      <c r="H328" s="57"/>
      <c r="I328" s="57"/>
      <c r="J328" s="57"/>
      <c r="K328" s="57"/>
      <c r="L328" s="57"/>
      <c r="M328" s="57"/>
      <c r="N328" s="57"/>
      <c r="O328" s="57"/>
      <c r="P328" s="57"/>
      <c r="Q328" s="57"/>
      <c r="R328" s="57"/>
    </row>
    <row r="329" spans="1:27" ht="20.100000000000001" customHeight="1" x14ac:dyDescent="0.25">
      <c r="A329" s="8"/>
      <c r="B329" s="8"/>
      <c r="C329" s="8"/>
      <c r="D329" s="8"/>
      <c r="E329" s="8"/>
      <c r="F329" s="8"/>
      <c r="G329" s="8"/>
      <c r="H329" s="8"/>
      <c r="I329" s="8"/>
      <c r="J329" s="8"/>
      <c r="K329" s="8"/>
      <c r="L329" s="8"/>
      <c r="M329" s="8"/>
      <c r="N329" s="8"/>
      <c r="O329" s="8"/>
      <c r="P329" s="8"/>
      <c r="Q329" s="8"/>
      <c r="R329" s="8"/>
    </row>
    <row r="330" spans="1:27" ht="20.100000000000001" customHeight="1" x14ac:dyDescent="0.25">
      <c r="A330" s="169" t="s">
        <v>201</v>
      </c>
      <c r="B330" s="169"/>
      <c r="C330" s="169"/>
      <c r="D330" s="169"/>
      <c r="E330" s="169"/>
      <c r="F330" s="169"/>
      <c r="G330" s="169"/>
      <c r="H330" s="169"/>
      <c r="I330" s="169"/>
      <c r="J330" s="169"/>
      <c r="K330" s="169"/>
      <c r="L330" s="169"/>
      <c r="M330" s="169"/>
      <c r="N330" s="169"/>
      <c r="O330" s="169"/>
      <c r="P330" s="169"/>
      <c r="Q330" s="169"/>
      <c r="R330" s="169"/>
    </row>
    <row r="331" spans="1:27" ht="20.100000000000001" customHeight="1" x14ac:dyDescent="0.25">
      <c r="A331" s="8"/>
      <c r="B331" s="8"/>
      <c r="C331" s="8"/>
      <c r="D331" s="8"/>
      <c r="E331" s="8"/>
      <c r="F331" s="8"/>
      <c r="G331" s="8"/>
      <c r="H331" s="8"/>
      <c r="I331" s="8"/>
      <c r="J331" s="8"/>
      <c r="K331" s="8"/>
      <c r="L331" s="8"/>
      <c r="M331" s="8"/>
      <c r="N331" s="8"/>
      <c r="O331" s="8"/>
      <c r="P331" s="8"/>
      <c r="Q331" s="8"/>
      <c r="R331" s="8"/>
      <c r="V331" s="373"/>
    </row>
    <row r="332" spans="1:27" ht="20.100000000000001" customHeight="1" x14ac:dyDescent="0.25">
      <c r="A332" s="153" t="s">
        <v>52</v>
      </c>
      <c r="B332" s="153"/>
      <c r="C332" s="153"/>
      <c r="D332" s="153"/>
      <c r="E332" s="153"/>
      <c r="F332" s="153"/>
      <c r="G332" s="153"/>
      <c r="H332" s="153"/>
      <c r="I332" s="153"/>
      <c r="J332" s="153"/>
      <c r="K332" s="153"/>
      <c r="L332" s="153"/>
      <c r="M332" s="153"/>
      <c r="N332" s="153"/>
      <c r="O332" s="154">
        <v>320</v>
      </c>
      <c r="P332" s="154"/>
      <c r="Q332" s="154"/>
      <c r="R332" s="154"/>
      <c r="V332" s="373"/>
    </row>
    <row r="333" spans="1:27" ht="20.100000000000001" customHeight="1" x14ac:dyDescent="0.25">
      <c r="A333" s="153" t="s">
        <v>53</v>
      </c>
      <c r="B333" s="153"/>
      <c r="C333" s="153"/>
      <c r="D333" s="153"/>
      <c r="E333" s="153"/>
      <c r="F333" s="153"/>
      <c r="G333" s="153"/>
      <c r="H333" s="153"/>
      <c r="I333" s="153"/>
      <c r="J333" s="153"/>
      <c r="K333" s="153"/>
      <c r="L333" s="153"/>
      <c r="M333" s="153"/>
      <c r="N333" s="153"/>
      <c r="O333" s="154">
        <f>E298</f>
        <v>463.45469963891009</v>
      </c>
      <c r="P333" s="154"/>
      <c r="Q333" s="154"/>
      <c r="R333" s="154"/>
    </row>
    <row r="334" spans="1:27" ht="20.100000000000001" customHeight="1" x14ac:dyDescent="0.25">
      <c r="A334" s="153" t="s">
        <v>65</v>
      </c>
      <c r="B334" s="153"/>
      <c r="C334" s="153"/>
      <c r="D334" s="153"/>
      <c r="E334" s="153"/>
      <c r="F334" s="153"/>
      <c r="G334" s="153"/>
      <c r="H334" s="153"/>
      <c r="I334" s="153"/>
      <c r="J334" s="153"/>
      <c r="K334" s="153"/>
      <c r="L334" s="153"/>
      <c r="M334" s="153"/>
      <c r="N334" s="153"/>
      <c r="O334" s="176">
        <f>O332*O333</f>
        <v>148305.50388445123</v>
      </c>
      <c r="P334" s="176"/>
      <c r="Q334" s="176"/>
      <c r="R334" s="176"/>
      <c r="AA334" s="374"/>
    </row>
    <row r="335" spans="1:27" ht="20.100000000000001" customHeight="1" x14ac:dyDescent="0.25">
      <c r="A335" s="8"/>
      <c r="B335" s="8"/>
      <c r="C335" s="8"/>
      <c r="D335" s="8"/>
      <c r="E335" s="8"/>
      <c r="F335" s="8"/>
      <c r="G335" s="58"/>
      <c r="H335" s="58"/>
      <c r="I335" s="58"/>
      <c r="J335" s="58"/>
      <c r="K335" s="58"/>
      <c r="L335" s="58"/>
      <c r="M335" s="58"/>
      <c r="N335" s="58"/>
      <c r="O335" s="58"/>
      <c r="P335" s="58"/>
      <c r="Q335" s="58"/>
      <c r="R335" s="58"/>
      <c r="AA335" s="374"/>
    </row>
    <row r="336" spans="1:27" ht="20.100000000000001" customHeight="1" x14ac:dyDescent="0.25">
      <c r="A336" s="8"/>
      <c r="B336" s="8"/>
      <c r="C336" s="8"/>
      <c r="D336" s="8"/>
      <c r="E336" s="8"/>
      <c r="F336" s="8"/>
      <c r="G336" s="58"/>
      <c r="H336" s="58"/>
      <c r="I336" s="58"/>
      <c r="J336" s="58"/>
      <c r="K336" s="58"/>
      <c r="L336" s="58"/>
      <c r="M336" s="58"/>
      <c r="N336" s="58"/>
      <c r="O336" s="58"/>
      <c r="P336" s="58"/>
      <c r="Q336" s="58"/>
      <c r="R336" s="58"/>
    </row>
    <row r="337" spans="1:27" ht="20.100000000000001" customHeight="1" x14ac:dyDescent="0.25">
      <c r="A337" s="186" t="s">
        <v>778</v>
      </c>
      <c r="B337" s="186"/>
      <c r="C337" s="186"/>
      <c r="D337" s="186"/>
      <c r="E337" s="186"/>
      <c r="F337" s="186"/>
      <c r="G337" s="186"/>
      <c r="H337" s="186"/>
      <c r="I337" s="186"/>
      <c r="J337" s="186"/>
      <c r="K337" s="186"/>
      <c r="L337" s="186"/>
      <c r="M337" s="186"/>
      <c r="N337" s="186"/>
      <c r="O337" s="186"/>
      <c r="P337" s="186"/>
      <c r="Q337" s="186"/>
      <c r="R337" s="186"/>
      <c r="AA337" s="374"/>
    </row>
    <row r="338" spans="1:27" ht="20.100000000000001" customHeight="1" x14ac:dyDescent="0.25">
      <c r="A338" s="8"/>
      <c r="B338" s="8"/>
      <c r="C338" s="8"/>
      <c r="D338" s="8"/>
      <c r="E338" s="8"/>
      <c r="F338" s="8"/>
      <c r="G338" s="8"/>
      <c r="H338" s="8"/>
      <c r="I338" s="8"/>
      <c r="J338" s="8"/>
      <c r="K338" s="8"/>
      <c r="L338" s="8"/>
      <c r="M338" s="8"/>
      <c r="N338" s="8"/>
      <c r="O338" s="8"/>
      <c r="P338" s="8"/>
      <c r="Q338" s="8"/>
      <c r="R338" s="8"/>
      <c r="AA338" s="374"/>
    </row>
    <row r="339" spans="1:27" ht="20.100000000000001" customHeight="1" x14ac:dyDescent="0.25">
      <c r="A339" s="204" t="s">
        <v>243</v>
      </c>
      <c r="B339" s="204"/>
      <c r="C339" s="204"/>
      <c r="D339" s="204"/>
      <c r="E339" s="204"/>
      <c r="F339" s="204"/>
      <c r="G339" s="204"/>
      <c r="H339" s="204"/>
      <c r="I339" s="204"/>
      <c r="J339" s="204"/>
      <c r="K339" s="204"/>
      <c r="L339" s="204"/>
      <c r="M339" s="204"/>
      <c r="N339" s="204"/>
      <c r="O339" s="204"/>
      <c r="P339" s="204"/>
      <c r="Q339" s="204"/>
      <c r="R339" s="204"/>
      <c r="AA339" s="374"/>
    </row>
    <row r="340" spans="1:27" ht="20.100000000000001" customHeight="1" x14ac:dyDescent="0.25">
      <c r="A340" s="204"/>
      <c r="B340" s="204"/>
      <c r="C340" s="204"/>
      <c r="D340" s="204"/>
      <c r="E340" s="204"/>
      <c r="F340" s="204"/>
      <c r="G340" s="204"/>
      <c r="H340" s="204"/>
      <c r="I340" s="204"/>
      <c r="J340" s="204"/>
      <c r="K340" s="204"/>
      <c r="L340" s="204"/>
      <c r="M340" s="204"/>
      <c r="N340" s="204"/>
      <c r="O340" s="204"/>
      <c r="P340" s="204"/>
      <c r="Q340" s="204"/>
      <c r="R340" s="204"/>
      <c r="AA340" s="374"/>
    </row>
    <row r="341" spans="1:27" ht="20.100000000000001" customHeight="1" x14ac:dyDescent="0.25">
      <c r="A341" s="204"/>
      <c r="B341" s="204"/>
      <c r="C341" s="204"/>
      <c r="D341" s="204"/>
      <c r="E341" s="204"/>
      <c r="F341" s="204"/>
      <c r="G341" s="204"/>
      <c r="H341" s="204"/>
      <c r="I341" s="204"/>
      <c r="J341" s="204"/>
      <c r="K341" s="204"/>
      <c r="L341" s="204"/>
      <c r="M341" s="204"/>
      <c r="N341" s="204"/>
      <c r="O341" s="204"/>
      <c r="P341" s="204"/>
      <c r="Q341" s="204"/>
      <c r="R341" s="204"/>
      <c r="AA341" s="374"/>
    </row>
    <row r="342" spans="1:27" ht="20.100000000000001" customHeight="1" x14ac:dyDescent="0.25">
      <c r="A342" s="8"/>
      <c r="B342" s="8"/>
      <c r="C342" s="8"/>
      <c r="D342" s="8"/>
      <c r="E342" s="8"/>
      <c r="F342" s="8"/>
      <c r="G342" s="8"/>
      <c r="H342" s="8"/>
      <c r="I342" s="8"/>
      <c r="J342" s="8"/>
      <c r="K342" s="8"/>
      <c r="L342" s="8"/>
      <c r="M342" s="8"/>
      <c r="N342" s="8"/>
      <c r="O342" s="8"/>
      <c r="P342" s="8"/>
      <c r="Q342" s="8"/>
      <c r="R342" s="8"/>
      <c r="AA342" s="374"/>
    </row>
    <row r="343" spans="1:27" ht="20.100000000000001" customHeight="1" x14ac:dyDescent="0.25">
      <c r="A343" s="147" t="s">
        <v>244</v>
      </c>
      <c r="B343" s="147"/>
      <c r="C343" s="147"/>
      <c r="D343" s="147" t="s">
        <v>245</v>
      </c>
      <c r="E343" s="147"/>
      <c r="F343" s="147"/>
      <c r="G343" s="147"/>
      <c r="H343" s="147"/>
      <c r="I343" s="147"/>
      <c r="J343" s="147" t="s">
        <v>246</v>
      </c>
      <c r="K343" s="147"/>
      <c r="L343" s="147"/>
      <c r="M343" s="147"/>
      <c r="N343" s="16"/>
      <c r="O343" s="205" t="s">
        <v>247</v>
      </c>
      <c r="P343" s="205"/>
      <c r="Q343" s="205"/>
      <c r="R343" s="205"/>
      <c r="T343" s="356" t="s">
        <v>245</v>
      </c>
      <c r="U343" s="356" t="s">
        <v>249</v>
      </c>
      <c r="V343" s="356" t="s">
        <v>282</v>
      </c>
      <c r="AA343" s="374"/>
    </row>
    <row r="344" spans="1:27" ht="20.100000000000001" customHeight="1" x14ac:dyDescent="0.25">
      <c r="A344" s="149" t="s">
        <v>248</v>
      </c>
      <c r="B344" s="149"/>
      <c r="C344" s="149"/>
      <c r="D344" s="196" t="s">
        <v>249</v>
      </c>
      <c r="E344" s="196"/>
      <c r="F344" s="196"/>
      <c r="G344" s="196"/>
      <c r="H344" s="196"/>
      <c r="I344" s="196"/>
      <c r="J344" s="149" t="s">
        <v>250</v>
      </c>
      <c r="K344" s="149"/>
      <c r="L344" s="149"/>
      <c r="M344" s="149"/>
      <c r="N344" s="14"/>
      <c r="O344" s="149" t="s">
        <v>285</v>
      </c>
      <c r="P344" s="149"/>
      <c r="Q344" s="149"/>
      <c r="R344" s="149"/>
      <c r="T344" s="356" t="s">
        <v>276</v>
      </c>
      <c r="U344" s="356" t="s">
        <v>273</v>
      </c>
      <c r="V344" s="356" t="s">
        <v>247</v>
      </c>
      <c r="AA344" s="374"/>
    </row>
    <row r="345" spans="1:27" ht="20.100000000000001" customHeight="1" x14ac:dyDescent="0.25">
      <c r="A345" s="149" t="s">
        <v>251</v>
      </c>
      <c r="B345" s="149"/>
      <c r="C345" s="149"/>
      <c r="D345" s="149"/>
      <c r="E345" s="149"/>
      <c r="F345" s="149"/>
      <c r="G345" s="149"/>
      <c r="H345" s="149"/>
      <c r="I345" s="149"/>
      <c r="J345" s="149"/>
      <c r="K345" s="149"/>
      <c r="L345" s="221">
        <v>2545.33</v>
      </c>
      <c r="M345" s="221"/>
      <c r="N345" s="221"/>
      <c r="O345" s="221"/>
      <c r="P345" s="221"/>
      <c r="Q345" s="221"/>
      <c r="R345" s="221"/>
      <c r="T345" s="357" t="s">
        <v>277</v>
      </c>
      <c r="U345" s="357" t="s">
        <v>278</v>
      </c>
      <c r="V345" s="357" t="s">
        <v>283</v>
      </c>
      <c r="AA345" s="374"/>
    </row>
    <row r="346" spans="1:27" ht="20.100000000000001" customHeight="1" x14ac:dyDescent="0.25">
      <c r="A346" s="8"/>
      <c r="B346" s="8"/>
      <c r="C346" s="8"/>
      <c r="D346" s="8"/>
      <c r="E346" s="8"/>
      <c r="F346" s="8"/>
      <c r="G346" s="8"/>
      <c r="H346" s="8"/>
      <c r="I346" s="8"/>
      <c r="J346" s="8"/>
      <c r="K346" s="8"/>
      <c r="L346" s="12"/>
      <c r="M346" s="12"/>
      <c r="N346" s="12"/>
      <c r="O346" s="12"/>
      <c r="P346" s="12"/>
      <c r="Q346" s="12"/>
      <c r="R346" s="12"/>
      <c r="T346" s="356" t="s">
        <v>270</v>
      </c>
      <c r="U346" s="356" t="s">
        <v>272</v>
      </c>
      <c r="V346" s="356" t="s">
        <v>284</v>
      </c>
      <c r="AA346" s="374"/>
    </row>
    <row r="347" spans="1:27" ht="20.100000000000001" customHeight="1" x14ac:dyDescent="0.25">
      <c r="A347" s="147" t="s">
        <v>252</v>
      </c>
      <c r="B347" s="147"/>
      <c r="C347" s="147"/>
      <c r="D347" s="147"/>
      <c r="E347" s="147"/>
      <c r="F347" s="147"/>
      <c r="G347" s="147"/>
      <c r="H347" s="147"/>
      <c r="I347" s="147"/>
      <c r="J347" s="147"/>
      <c r="K347" s="147"/>
      <c r="L347" s="155">
        <v>125.65</v>
      </c>
      <c r="M347" s="155"/>
      <c r="N347" s="155"/>
      <c r="O347" s="155"/>
      <c r="P347" s="155"/>
      <c r="Q347" s="155"/>
      <c r="R347" s="155"/>
      <c r="T347" s="356" t="s">
        <v>271</v>
      </c>
      <c r="U347" s="356" t="s">
        <v>279</v>
      </c>
      <c r="AA347" s="374"/>
    </row>
    <row r="348" spans="1:27" ht="20.100000000000001" customHeight="1" x14ac:dyDescent="0.25">
      <c r="A348" s="147" t="s">
        <v>253</v>
      </c>
      <c r="B348" s="147"/>
      <c r="C348" s="147"/>
      <c r="D348" s="147"/>
      <c r="E348" s="147"/>
      <c r="F348" s="147"/>
      <c r="G348" s="147"/>
      <c r="H348" s="147"/>
      <c r="I348" s="147"/>
      <c r="J348" s="147"/>
      <c r="K348" s="147"/>
      <c r="L348" s="224">
        <f>L345*L347</f>
        <v>319820.7145</v>
      </c>
      <c r="M348" s="224"/>
      <c r="N348" s="224"/>
      <c r="O348" s="224"/>
      <c r="P348" s="224"/>
      <c r="Q348" s="224"/>
      <c r="R348" s="224"/>
      <c r="U348" s="356" t="s">
        <v>280</v>
      </c>
      <c r="AA348" s="374"/>
    </row>
    <row r="349" spans="1:27" ht="20.100000000000001" customHeight="1" x14ac:dyDescent="0.25">
      <c r="A349" s="7"/>
      <c r="B349" s="7"/>
      <c r="C349" s="7"/>
      <c r="D349" s="7"/>
      <c r="E349" s="7"/>
      <c r="F349" s="7"/>
      <c r="G349" s="7"/>
      <c r="H349" s="7"/>
      <c r="I349" s="7"/>
      <c r="J349" s="7"/>
      <c r="K349" s="7"/>
      <c r="L349" s="7"/>
      <c r="M349" s="7"/>
      <c r="N349" s="7"/>
      <c r="O349" s="7"/>
      <c r="P349" s="7"/>
      <c r="Q349" s="7"/>
      <c r="R349" s="7"/>
      <c r="U349" s="356" t="s">
        <v>281</v>
      </c>
      <c r="AA349" s="374"/>
    </row>
    <row r="350" spans="1:27" ht="20.100000000000001" customHeight="1" x14ac:dyDescent="0.25">
      <c r="A350" s="199" t="s">
        <v>254</v>
      </c>
      <c r="B350" s="199"/>
      <c r="C350" s="199"/>
      <c r="D350" s="199"/>
      <c r="E350" s="199"/>
      <c r="F350" s="199"/>
      <c r="G350" s="199"/>
      <c r="H350" s="199"/>
      <c r="I350" s="199"/>
      <c r="J350" s="199"/>
      <c r="K350" s="199"/>
      <c r="L350" s="199"/>
      <c r="M350" s="199"/>
      <c r="N350" s="199"/>
      <c r="O350" s="199"/>
      <c r="P350" s="199"/>
      <c r="Q350" s="199"/>
      <c r="R350" s="199"/>
      <c r="U350" s="356" t="s">
        <v>275</v>
      </c>
      <c r="AA350" s="374"/>
    </row>
    <row r="351" spans="1:27" ht="20.100000000000001" customHeight="1" x14ac:dyDescent="0.25">
      <c r="A351" s="7"/>
      <c r="B351" s="7"/>
      <c r="C351" s="7"/>
      <c r="D351" s="7"/>
      <c r="E351" s="7"/>
      <c r="F351" s="7"/>
      <c r="G351" s="7"/>
      <c r="H351" s="7"/>
      <c r="I351" s="7"/>
      <c r="J351" s="7"/>
      <c r="K351" s="7"/>
      <c r="L351" s="7"/>
      <c r="M351" s="7"/>
      <c r="N351" s="7"/>
      <c r="O351" s="7"/>
      <c r="P351" s="7"/>
      <c r="Q351" s="7"/>
      <c r="R351" s="7"/>
      <c r="U351" s="356" t="s">
        <v>274</v>
      </c>
      <c r="AA351" s="374"/>
    </row>
    <row r="352" spans="1:27" ht="20.100000000000001" customHeight="1" x14ac:dyDescent="0.25">
      <c r="A352" s="147" t="s">
        <v>255</v>
      </c>
      <c r="B352" s="147"/>
      <c r="C352" s="147"/>
      <c r="D352" s="147"/>
      <c r="E352" s="207">
        <v>25</v>
      </c>
      <c r="F352" s="207"/>
      <c r="G352" s="207"/>
      <c r="H352" s="207"/>
      <c r="I352" s="8"/>
      <c r="J352" s="8"/>
      <c r="K352" s="8"/>
      <c r="L352" s="8"/>
      <c r="M352" s="8"/>
      <c r="N352" s="8"/>
      <c r="O352" s="8"/>
      <c r="P352" s="8"/>
      <c r="Q352" s="8"/>
      <c r="R352" s="8"/>
      <c r="T352" s="357"/>
      <c r="U352" s="357"/>
      <c r="AA352" s="374"/>
    </row>
    <row r="353" spans="1:27" ht="20.100000000000001" customHeight="1" x14ac:dyDescent="0.25">
      <c r="A353" s="147" t="s">
        <v>256</v>
      </c>
      <c r="B353" s="147"/>
      <c r="C353" s="147"/>
      <c r="D353" s="147"/>
      <c r="E353" s="172">
        <v>70</v>
      </c>
      <c r="F353" s="172"/>
      <c r="G353" s="172"/>
      <c r="H353" s="172"/>
      <c r="I353" s="8"/>
      <c r="J353" s="8"/>
      <c r="K353" s="8"/>
      <c r="L353" s="8"/>
      <c r="M353" s="8"/>
      <c r="N353" s="8"/>
      <c r="O353" s="8"/>
      <c r="P353" s="8"/>
      <c r="Q353" s="8"/>
      <c r="R353" s="8"/>
      <c r="T353" s="357"/>
      <c r="U353" s="357"/>
      <c r="AA353" s="374"/>
    </row>
    <row r="354" spans="1:27" ht="20.100000000000001" customHeight="1" x14ac:dyDescent="0.25">
      <c r="A354" s="149" t="s">
        <v>257</v>
      </c>
      <c r="B354" s="149"/>
      <c r="C354" s="149"/>
      <c r="D354" s="149"/>
      <c r="E354" s="208">
        <f>E352/E353</f>
        <v>0.35714285714285715</v>
      </c>
      <c r="F354" s="208"/>
      <c r="G354" s="208"/>
      <c r="H354" s="208"/>
      <c r="I354" s="8"/>
      <c r="J354" s="8"/>
      <c r="K354" s="8"/>
      <c r="L354" s="8"/>
      <c r="M354" s="8"/>
      <c r="N354" s="8"/>
      <c r="O354" s="8"/>
      <c r="P354" s="8"/>
      <c r="Q354" s="8"/>
      <c r="R354" s="8"/>
      <c r="T354" s="357"/>
      <c r="U354" s="357"/>
      <c r="AA354" s="374"/>
    </row>
    <row r="355" spans="1:27" ht="20.100000000000001" customHeight="1" x14ac:dyDescent="0.25">
      <c r="A355" s="7"/>
      <c r="B355" s="7"/>
      <c r="C355" s="7"/>
      <c r="D355" s="7"/>
      <c r="E355" s="7"/>
      <c r="F355" s="7"/>
      <c r="G355" s="7"/>
      <c r="H355" s="7"/>
      <c r="I355" s="7"/>
      <c r="J355" s="8"/>
      <c r="K355" s="8"/>
      <c r="L355" s="8"/>
      <c r="M355" s="8"/>
      <c r="N355" s="8"/>
      <c r="O355" s="8"/>
      <c r="P355" s="8"/>
      <c r="Q355" s="8"/>
      <c r="R355" s="8"/>
      <c r="AA355" s="374"/>
    </row>
    <row r="356" spans="1:27" ht="20.100000000000001" customHeight="1" x14ac:dyDescent="0.25">
      <c r="A356" s="158" t="s">
        <v>343</v>
      </c>
      <c r="B356" s="158"/>
      <c r="C356" s="158"/>
      <c r="D356" s="158"/>
      <c r="E356" s="158"/>
      <c r="F356" s="158"/>
      <c r="G356" s="158"/>
      <c r="H356" s="158"/>
      <c r="I356" s="158"/>
      <c r="J356" s="158"/>
      <c r="K356" s="158"/>
      <c r="L356" s="158"/>
      <c r="M356" s="158"/>
      <c r="N356" s="158"/>
      <c r="O356" s="158"/>
      <c r="P356" s="158"/>
      <c r="Q356" s="158"/>
      <c r="R356" s="158"/>
      <c r="S356" s="387"/>
      <c r="T356" s="387"/>
      <c r="AA356" s="374"/>
    </row>
    <row r="357" spans="1:27" ht="20.100000000000001" customHeight="1" x14ac:dyDescent="0.25">
      <c r="A357" s="158"/>
      <c r="B357" s="158"/>
      <c r="C357" s="158"/>
      <c r="D357" s="158"/>
      <c r="E357" s="158"/>
      <c r="F357" s="158"/>
      <c r="G357" s="158"/>
      <c r="H357" s="158"/>
      <c r="I357" s="158"/>
      <c r="J357" s="158"/>
      <c r="K357" s="158"/>
      <c r="L357" s="158"/>
      <c r="M357" s="158"/>
      <c r="N357" s="158"/>
      <c r="O357" s="158"/>
      <c r="P357" s="158"/>
      <c r="Q357" s="158"/>
      <c r="R357" s="158"/>
      <c r="AA357" s="374"/>
    </row>
    <row r="358" spans="1:27" ht="20.100000000000001" customHeight="1" x14ac:dyDescent="0.25">
      <c r="A358" s="45"/>
      <c r="B358" s="45"/>
      <c r="C358" s="45"/>
      <c r="D358" s="45"/>
      <c r="E358" s="45"/>
      <c r="F358" s="45"/>
      <c r="G358" s="45"/>
      <c r="H358" s="45"/>
      <c r="I358" s="45"/>
      <c r="J358" s="45"/>
      <c r="K358" s="45"/>
      <c r="L358" s="45"/>
      <c r="M358" s="45"/>
      <c r="N358" s="45"/>
      <c r="O358" s="45"/>
      <c r="P358" s="45"/>
      <c r="Q358" s="45"/>
      <c r="R358" s="45"/>
      <c r="AA358" s="374"/>
    </row>
    <row r="359" spans="1:27" ht="20.100000000000001" customHeight="1" x14ac:dyDescent="0.25">
      <c r="A359" s="231" t="s">
        <v>5</v>
      </c>
      <c r="B359" s="231"/>
      <c r="C359" s="231" t="s">
        <v>344</v>
      </c>
      <c r="D359" s="231"/>
      <c r="E359" s="231"/>
      <c r="F359" s="231"/>
      <c r="G359" s="231"/>
      <c r="H359" s="231"/>
      <c r="I359" s="231"/>
      <c r="J359" s="231"/>
      <c r="K359" s="231"/>
      <c r="L359" s="231"/>
      <c r="M359" s="231"/>
      <c r="N359" s="231"/>
      <c r="O359" s="231"/>
      <c r="P359" s="231" t="s">
        <v>345</v>
      </c>
      <c r="Q359" s="231"/>
      <c r="R359" s="231"/>
      <c r="S359" s="357"/>
      <c r="T359" s="357"/>
      <c r="AA359" s="374"/>
    </row>
    <row r="360" spans="1:27" ht="20.100000000000001" customHeight="1" x14ac:dyDescent="0.25">
      <c r="A360" s="232">
        <v>1</v>
      </c>
      <c r="B360" s="232"/>
      <c r="C360" s="233" t="s">
        <v>844</v>
      </c>
      <c r="D360" s="233"/>
      <c r="E360" s="233"/>
      <c r="F360" s="233"/>
      <c r="G360" s="233"/>
      <c r="H360" s="233"/>
      <c r="I360" s="233"/>
      <c r="J360" s="233"/>
      <c r="K360" s="233"/>
      <c r="L360" s="233"/>
      <c r="M360" s="233"/>
      <c r="N360" s="233"/>
      <c r="O360" s="233"/>
      <c r="P360" s="234">
        <v>0.02</v>
      </c>
      <c r="Q360" s="234"/>
      <c r="R360" s="234"/>
      <c r="S360" s="357"/>
      <c r="T360" s="357"/>
      <c r="AA360" s="374"/>
    </row>
    <row r="361" spans="1:27" ht="20.100000000000001" customHeight="1" x14ac:dyDescent="0.25">
      <c r="A361" s="225">
        <v>2</v>
      </c>
      <c r="B361" s="225"/>
      <c r="C361" s="226" t="s">
        <v>845</v>
      </c>
      <c r="D361" s="226"/>
      <c r="E361" s="226"/>
      <c r="F361" s="226"/>
      <c r="G361" s="226"/>
      <c r="H361" s="226"/>
      <c r="I361" s="226"/>
      <c r="J361" s="226"/>
      <c r="K361" s="226"/>
      <c r="L361" s="226"/>
      <c r="M361" s="226"/>
      <c r="N361" s="226"/>
      <c r="O361" s="226"/>
      <c r="P361" s="227">
        <v>0.04</v>
      </c>
      <c r="Q361" s="227"/>
      <c r="R361" s="227"/>
      <c r="S361" s="357"/>
      <c r="T361" s="357"/>
      <c r="AA361" s="374"/>
    </row>
    <row r="362" spans="1:27" ht="20.100000000000001" customHeight="1" x14ac:dyDescent="0.25">
      <c r="A362" s="228">
        <v>3</v>
      </c>
      <c r="B362" s="228"/>
      <c r="C362" s="229" t="s">
        <v>846</v>
      </c>
      <c r="D362" s="229"/>
      <c r="E362" s="229"/>
      <c r="F362" s="229"/>
      <c r="G362" s="229"/>
      <c r="H362" s="229"/>
      <c r="I362" s="229"/>
      <c r="J362" s="229"/>
      <c r="K362" s="229"/>
      <c r="L362" s="229"/>
      <c r="M362" s="229"/>
      <c r="N362" s="229"/>
      <c r="O362" s="229"/>
      <c r="P362" s="230">
        <v>0.05</v>
      </c>
      <c r="Q362" s="230"/>
      <c r="R362" s="230"/>
      <c r="S362" s="357"/>
      <c r="T362" s="357"/>
      <c r="AA362" s="374"/>
    </row>
    <row r="363" spans="1:27" ht="20.100000000000001" customHeight="1" x14ac:dyDescent="0.25">
      <c r="A363" s="228">
        <v>4</v>
      </c>
      <c r="B363" s="228"/>
      <c r="C363" s="229" t="s">
        <v>847</v>
      </c>
      <c r="D363" s="229"/>
      <c r="E363" s="229"/>
      <c r="F363" s="229"/>
      <c r="G363" s="229"/>
      <c r="H363" s="229"/>
      <c r="I363" s="229"/>
      <c r="J363" s="229"/>
      <c r="K363" s="229"/>
      <c r="L363" s="229"/>
      <c r="M363" s="229"/>
      <c r="N363" s="229"/>
      <c r="O363" s="229"/>
      <c r="P363" s="230">
        <v>0.2</v>
      </c>
      <c r="Q363" s="230"/>
      <c r="R363" s="230"/>
      <c r="S363" s="357"/>
      <c r="T363" s="357"/>
      <c r="AA363" s="374"/>
    </row>
    <row r="364" spans="1:27" ht="20.100000000000001" customHeight="1" x14ac:dyDescent="0.25">
      <c r="A364" s="228">
        <v>5</v>
      </c>
      <c r="B364" s="228"/>
      <c r="C364" s="229" t="s">
        <v>848</v>
      </c>
      <c r="D364" s="229"/>
      <c r="E364" s="229"/>
      <c r="F364" s="229"/>
      <c r="G364" s="229"/>
      <c r="H364" s="229"/>
      <c r="I364" s="229"/>
      <c r="J364" s="229"/>
      <c r="K364" s="229"/>
      <c r="L364" s="229"/>
      <c r="M364" s="229"/>
      <c r="N364" s="229"/>
      <c r="O364" s="229"/>
      <c r="P364" s="230">
        <v>7.0000000000000007E-2</v>
      </c>
      <c r="Q364" s="230"/>
      <c r="R364" s="230"/>
      <c r="S364" s="357"/>
      <c r="T364" s="357"/>
      <c r="AA364" s="374"/>
    </row>
    <row r="365" spans="1:27" ht="20.100000000000001" customHeight="1" x14ac:dyDescent="0.25">
      <c r="A365" s="228">
        <v>6</v>
      </c>
      <c r="B365" s="228"/>
      <c r="C365" s="229" t="s">
        <v>849</v>
      </c>
      <c r="D365" s="229"/>
      <c r="E365" s="229"/>
      <c r="F365" s="229"/>
      <c r="G365" s="229"/>
      <c r="H365" s="229"/>
      <c r="I365" s="229"/>
      <c r="J365" s="229"/>
      <c r="K365" s="229"/>
      <c r="L365" s="229"/>
      <c r="M365" s="229"/>
      <c r="N365" s="229"/>
      <c r="O365" s="229"/>
      <c r="P365" s="230">
        <v>0.05</v>
      </c>
      <c r="Q365" s="230"/>
      <c r="R365" s="230"/>
      <c r="S365" s="357"/>
      <c r="T365" s="357"/>
      <c r="AA365" s="374"/>
    </row>
    <row r="366" spans="1:27" ht="20.100000000000001" customHeight="1" x14ac:dyDescent="0.25">
      <c r="A366" s="228">
        <v>7</v>
      </c>
      <c r="B366" s="228"/>
      <c r="C366" s="229" t="s">
        <v>850</v>
      </c>
      <c r="D366" s="229"/>
      <c r="E366" s="229"/>
      <c r="F366" s="229"/>
      <c r="G366" s="229"/>
      <c r="H366" s="229"/>
      <c r="I366" s="229"/>
      <c r="J366" s="229"/>
      <c r="K366" s="229"/>
      <c r="L366" s="229"/>
      <c r="M366" s="229"/>
      <c r="N366" s="229"/>
      <c r="O366" s="229"/>
      <c r="P366" s="230">
        <v>0.12</v>
      </c>
      <c r="Q366" s="230"/>
      <c r="R366" s="230"/>
      <c r="S366" s="357"/>
      <c r="T366" s="357"/>
      <c r="AA366" s="374"/>
    </row>
    <row r="367" spans="1:27" ht="20.100000000000001" customHeight="1" x14ac:dyDescent="0.25">
      <c r="A367" s="235">
        <v>8</v>
      </c>
      <c r="B367" s="235"/>
      <c r="C367" s="236" t="s">
        <v>0</v>
      </c>
      <c r="D367" s="236"/>
      <c r="E367" s="236"/>
      <c r="F367" s="236"/>
      <c r="G367" s="236"/>
      <c r="H367" s="236"/>
      <c r="I367" s="236"/>
      <c r="J367" s="236"/>
      <c r="K367" s="236"/>
      <c r="L367" s="236"/>
      <c r="M367" s="236"/>
      <c r="N367" s="236"/>
      <c r="O367" s="236"/>
      <c r="P367" s="237">
        <v>0.05</v>
      </c>
      <c r="Q367" s="237"/>
      <c r="R367" s="237"/>
      <c r="S367" s="357"/>
      <c r="T367" s="357"/>
      <c r="AA367" s="374"/>
    </row>
    <row r="368" spans="1:27" ht="20.100000000000001" customHeight="1" x14ac:dyDescent="0.25">
      <c r="A368" s="228">
        <v>9</v>
      </c>
      <c r="B368" s="228"/>
      <c r="C368" s="229" t="s">
        <v>851</v>
      </c>
      <c r="D368" s="229"/>
      <c r="E368" s="229"/>
      <c r="F368" s="229"/>
      <c r="G368" s="229"/>
      <c r="H368" s="229"/>
      <c r="I368" s="229"/>
      <c r="J368" s="229"/>
      <c r="K368" s="229"/>
      <c r="L368" s="229"/>
      <c r="M368" s="229"/>
      <c r="N368" s="229"/>
      <c r="O368" s="229"/>
      <c r="P368" s="230">
        <v>0.04</v>
      </c>
      <c r="Q368" s="230"/>
      <c r="R368" s="230"/>
      <c r="S368" s="357"/>
      <c r="T368" s="357"/>
      <c r="AA368" s="374"/>
    </row>
    <row r="369" spans="1:27" ht="20.100000000000001" customHeight="1" x14ac:dyDescent="0.25">
      <c r="A369" s="228">
        <v>10</v>
      </c>
      <c r="B369" s="228"/>
      <c r="C369" s="229" t="s">
        <v>852</v>
      </c>
      <c r="D369" s="229"/>
      <c r="E369" s="229"/>
      <c r="F369" s="229"/>
      <c r="G369" s="229"/>
      <c r="H369" s="229"/>
      <c r="I369" s="229"/>
      <c r="J369" s="229"/>
      <c r="K369" s="229"/>
      <c r="L369" s="229"/>
      <c r="M369" s="229"/>
      <c r="N369" s="229"/>
      <c r="O369" s="229"/>
      <c r="P369" s="230">
        <v>7.0000000000000007E-2</v>
      </c>
      <c r="Q369" s="230"/>
      <c r="R369" s="230"/>
      <c r="S369" s="357"/>
      <c r="T369" s="357"/>
      <c r="AA369" s="374"/>
    </row>
    <row r="370" spans="1:27" ht="20.100000000000001" customHeight="1" x14ac:dyDescent="0.25">
      <c r="A370" s="228">
        <v>11</v>
      </c>
      <c r="B370" s="228"/>
      <c r="C370" s="229" t="s">
        <v>853</v>
      </c>
      <c r="D370" s="229"/>
      <c r="E370" s="229"/>
      <c r="F370" s="229"/>
      <c r="G370" s="229"/>
      <c r="H370" s="229"/>
      <c r="I370" s="229"/>
      <c r="J370" s="229"/>
      <c r="K370" s="229"/>
      <c r="L370" s="229"/>
      <c r="M370" s="229"/>
      <c r="N370" s="229"/>
      <c r="O370" s="229"/>
      <c r="P370" s="230">
        <v>0.05</v>
      </c>
      <c r="Q370" s="230"/>
      <c r="R370" s="230"/>
      <c r="S370" s="357"/>
      <c r="T370" s="357"/>
      <c r="AA370" s="374"/>
    </row>
    <row r="371" spans="1:27" ht="20.100000000000001" customHeight="1" x14ac:dyDescent="0.25">
      <c r="A371" s="228">
        <v>12</v>
      </c>
      <c r="B371" s="228"/>
      <c r="C371" s="229" t="s">
        <v>854</v>
      </c>
      <c r="D371" s="229"/>
      <c r="E371" s="229"/>
      <c r="F371" s="229"/>
      <c r="G371" s="229"/>
      <c r="H371" s="229"/>
      <c r="I371" s="229"/>
      <c r="J371" s="229"/>
      <c r="K371" s="229"/>
      <c r="L371" s="229"/>
      <c r="M371" s="229"/>
      <c r="N371" s="229"/>
      <c r="O371" s="229"/>
      <c r="P371" s="230">
        <v>0.02</v>
      </c>
      <c r="Q371" s="230"/>
      <c r="R371" s="230"/>
      <c r="S371" s="357"/>
      <c r="T371" s="357"/>
      <c r="AA371" s="374"/>
    </row>
    <row r="372" spans="1:27" ht="20.100000000000001" customHeight="1" x14ac:dyDescent="0.25">
      <c r="A372" s="228">
        <v>13</v>
      </c>
      <c r="B372" s="228"/>
      <c r="C372" s="229" t="s">
        <v>855</v>
      </c>
      <c r="D372" s="229"/>
      <c r="E372" s="229"/>
      <c r="F372" s="229"/>
      <c r="G372" s="229"/>
      <c r="H372" s="229"/>
      <c r="I372" s="229"/>
      <c r="J372" s="229"/>
      <c r="K372" s="229"/>
      <c r="L372" s="229"/>
      <c r="M372" s="229"/>
      <c r="N372" s="229"/>
      <c r="O372" s="229"/>
      <c r="P372" s="230">
        <v>0.06</v>
      </c>
      <c r="Q372" s="230"/>
      <c r="R372" s="230"/>
      <c r="S372" s="357"/>
      <c r="T372" s="357"/>
      <c r="AA372" s="374"/>
    </row>
    <row r="373" spans="1:27" ht="20.100000000000001" customHeight="1" x14ac:dyDescent="0.25">
      <c r="A373" s="228">
        <v>14</v>
      </c>
      <c r="B373" s="228"/>
      <c r="C373" s="229" t="s">
        <v>856</v>
      </c>
      <c r="D373" s="229"/>
      <c r="E373" s="229"/>
      <c r="F373" s="229"/>
      <c r="G373" s="229"/>
      <c r="H373" s="229"/>
      <c r="I373" s="229"/>
      <c r="J373" s="229"/>
      <c r="K373" s="229"/>
      <c r="L373" s="229"/>
      <c r="M373" s="229"/>
      <c r="N373" s="229"/>
      <c r="O373" s="229"/>
      <c r="P373" s="230">
        <v>0.02</v>
      </c>
      <c r="Q373" s="230"/>
      <c r="R373" s="230"/>
      <c r="S373" s="357"/>
      <c r="T373" s="357"/>
      <c r="AA373" s="374"/>
    </row>
    <row r="374" spans="1:27" ht="20.100000000000001" customHeight="1" x14ac:dyDescent="0.25">
      <c r="A374" s="228">
        <v>15</v>
      </c>
      <c r="B374" s="228"/>
      <c r="C374" s="229" t="s">
        <v>857</v>
      </c>
      <c r="D374" s="229"/>
      <c r="E374" s="229"/>
      <c r="F374" s="229"/>
      <c r="G374" s="229"/>
      <c r="H374" s="229"/>
      <c r="I374" s="229"/>
      <c r="J374" s="229"/>
      <c r="K374" s="229"/>
      <c r="L374" s="229"/>
      <c r="M374" s="229"/>
      <c r="N374" s="229"/>
      <c r="O374" s="229"/>
      <c r="P374" s="230">
        <v>0.02</v>
      </c>
      <c r="Q374" s="230"/>
      <c r="R374" s="230"/>
      <c r="S374" s="357"/>
      <c r="T374" s="357"/>
      <c r="AA374" s="374"/>
    </row>
    <row r="375" spans="1:27" ht="20.100000000000001" customHeight="1" x14ac:dyDescent="0.25">
      <c r="A375" s="228">
        <v>16</v>
      </c>
      <c r="B375" s="228"/>
      <c r="C375" s="229" t="s">
        <v>858</v>
      </c>
      <c r="D375" s="229"/>
      <c r="E375" s="229"/>
      <c r="F375" s="229"/>
      <c r="G375" s="229"/>
      <c r="H375" s="229"/>
      <c r="I375" s="229"/>
      <c r="J375" s="229"/>
      <c r="K375" s="229"/>
      <c r="L375" s="229"/>
      <c r="M375" s="229"/>
      <c r="N375" s="229"/>
      <c r="O375" s="229"/>
      <c r="P375" s="230">
        <v>0.1</v>
      </c>
      <c r="Q375" s="230"/>
      <c r="R375" s="230"/>
      <c r="S375" s="357"/>
      <c r="T375" s="357"/>
      <c r="AA375" s="374"/>
    </row>
    <row r="376" spans="1:27" ht="20.100000000000001" customHeight="1" x14ac:dyDescent="0.25">
      <c r="A376" s="228">
        <v>17</v>
      </c>
      <c r="B376" s="228"/>
      <c r="C376" s="229" t="s">
        <v>859</v>
      </c>
      <c r="D376" s="229"/>
      <c r="E376" s="229"/>
      <c r="F376" s="229"/>
      <c r="G376" s="229"/>
      <c r="H376" s="229"/>
      <c r="I376" s="229"/>
      <c r="J376" s="229"/>
      <c r="K376" s="229"/>
      <c r="L376" s="229"/>
      <c r="M376" s="229"/>
      <c r="N376" s="229"/>
      <c r="O376" s="229"/>
      <c r="P376" s="230">
        <v>0.02</v>
      </c>
      <c r="Q376" s="230"/>
      <c r="R376" s="230"/>
      <c r="S376" s="357"/>
      <c r="T376" s="357"/>
      <c r="AA376" s="374"/>
    </row>
    <row r="377" spans="1:27" ht="20.100000000000001" customHeight="1" x14ac:dyDescent="0.25">
      <c r="A377" s="238" t="s">
        <v>860</v>
      </c>
      <c r="B377" s="238"/>
      <c r="C377" s="238"/>
      <c r="D377" s="238"/>
      <c r="E377" s="238"/>
      <c r="F377" s="238"/>
      <c r="G377" s="238"/>
      <c r="H377" s="238"/>
      <c r="I377" s="238"/>
      <c r="J377" s="238"/>
      <c r="K377" s="238"/>
      <c r="L377" s="238"/>
      <c r="M377" s="238"/>
      <c r="N377" s="238"/>
      <c r="O377" s="238"/>
      <c r="P377" s="238"/>
      <c r="Q377" s="238"/>
      <c r="R377" s="238"/>
      <c r="S377" s="357"/>
      <c r="T377" s="357"/>
      <c r="AA377" s="374"/>
    </row>
    <row r="378" spans="1:27" ht="20.100000000000001" customHeight="1" x14ac:dyDescent="0.25">
      <c r="A378" s="8"/>
      <c r="B378" s="8"/>
      <c r="C378" s="8"/>
      <c r="D378" s="8"/>
      <c r="E378" s="8"/>
      <c r="F378" s="8"/>
      <c r="G378" s="8"/>
      <c r="H378" s="8"/>
      <c r="I378" s="8"/>
      <c r="J378" s="8"/>
      <c r="K378" s="8"/>
      <c r="L378" s="8"/>
      <c r="M378" s="8"/>
      <c r="N378" s="8"/>
      <c r="O378" s="8"/>
      <c r="P378" s="8"/>
      <c r="Q378" s="8"/>
      <c r="R378" s="8"/>
      <c r="AA378" s="374"/>
    </row>
    <row r="379" spans="1:27" ht="20.100000000000001" customHeight="1" x14ac:dyDescent="0.25">
      <c r="A379" s="166" t="s">
        <v>5</v>
      </c>
      <c r="B379" s="166"/>
      <c r="C379" s="166" t="s">
        <v>345</v>
      </c>
      <c r="D379" s="166"/>
      <c r="E379" s="166" t="s">
        <v>123</v>
      </c>
      <c r="F379" s="166"/>
      <c r="G379" s="166" t="s">
        <v>64</v>
      </c>
      <c r="H379" s="166"/>
      <c r="I379" s="166"/>
      <c r="J379" s="166"/>
      <c r="K379" s="166"/>
      <c r="L379" s="166"/>
      <c r="M379" s="166" t="s">
        <v>363</v>
      </c>
      <c r="N379" s="166"/>
      <c r="O379" s="166"/>
      <c r="P379" s="166" t="s">
        <v>364</v>
      </c>
      <c r="Q379" s="166"/>
      <c r="R379" s="166"/>
      <c r="AA379" s="374"/>
    </row>
    <row r="380" spans="1:27" ht="20.100000000000001" customHeight="1" x14ac:dyDescent="0.25">
      <c r="A380" s="166"/>
      <c r="B380" s="166"/>
      <c r="C380" s="166"/>
      <c r="D380" s="166"/>
      <c r="E380" s="166"/>
      <c r="F380" s="166"/>
      <c r="G380" s="166"/>
      <c r="H380" s="166"/>
      <c r="I380" s="166"/>
      <c r="J380" s="166"/>
      <c r="K380" s="166"/>
      <c r="L380" s="166"/>
      <c r="M380" s="166"/>
      <c r="N380" s="166"/>
      <c r="O380" s="166"/>
      <c r="P380" s="166"/>
      <c r="Q380" s="166"/>
      <c r="R380" s="166"/>
      <c r="V380" s="356" t="s">
        <v>127</v>
      </c>
      <c r="W380" s="357" t="s">
        <v>286</v>
      </c>
      <c r="X380" s="357">
        <v>0</v>
      </c>
      <c r="AA380" s="374"/>
    </row>
    <row r="381" spans="1:27" ht="20.100000000000001" customHeight="1" x14ac:dyDescent="0.25">
      <c r="A381" s="243">
        <v>1</v>
      </c>
      <c r="B381" s="243"/>
      <c r="C381" s="244">
        <f t="shared" ref="C381:C397" si="23">P360</f>
        <v>0.02</v>
      </c>
      <c r="D381" s="244"/>
      <c r="E381" s="240" t="s">
        <v>132</v>
      </c>
      <c r="F381" s="240"/>
      <c r="G381" s="153" t="str">
        <f t="shared" ref="G381:G397" si="24">VLOOKUP(E381,$V$380:$X$388,2,0)</f>
        <v>regular</v>
      </c>
      <c r="H381" s="153"/>
      <c r="I381" s="153"/>
      <c r="J381" s="153"/>
      <c r="K381" s="153"/>
      <c r="L381" s="153"/>
      <c r="M381" s="241">
        <f t="shared" ref="M381:M397" si="25">VLOOKUP(E381,$V$380:$X$388,3,0)</f>
        <v>2.52</v>
      </c>
      <c r="N381" s="241"/>
      <c r="O381" s="241"/>
      <c r="P381" s="245">
        <f t="shared" ref="P381:P397" si="26">C381*M381</f>
        <v>5.04E-2</v>
      </c>
      <c r="Q381" s="245"/>
      <c r="R381" s="245"/>
      <c r="V381" s="356" t="s">
        <v>129</v>
      </c>
      <c r="W381" s="357" t="s">
        <v>287</v>
      </c>
      <c r="X381" s="357">
        <v>0.32</v>
      </c>
      <c r="AA381" s="374"/>
    </row>
    <row r="382" spans="1:27" ht="20.100000000000001" customHeight="1" x14ac:dyDescent="0.25">
      <c r="A382" s="225">
        <v>2</v>
      </c>
      <c r="B382" s="225"/>
      <c r="C382" s="239">
        <f t="shared" si="23"/>
        <v>0.04</v>
      </c>
      <c r="D382" s="239"/>
      <c r="E382" s="240" t="s">
        <v>134</v>
      </c>
      <c r="F382" s="240"/>
      <c r="G382" s="153" t="str">
        <f t="shared" si="24"/>
        <v>entre regular e reparos simples</v>
      </c>
      <c r="H382" s="153"/>
      <c r="I382" s="153"/>
      <c r="J382" s="153"/>
      <c r="K382" s="153"/>
      <c r="L382" s="153"/>
      <c r="M382" s="241">
        <f t="shared" si="25"/>
        <v>8.09</v>
      </c>
      <c r="N382" s="241"/>
      <c r="O382" s="241"/>
      <c r="P382" s="242">
        <f t="shared" si="26"/>
        <v>0.3236</v>
      </c>
      <c r="Q382" s="242"/>
      <c r="R382" s="242"/>
      <c r="V382" s="356" t="s">
        <v>132</v>
      </c>
      <c r="W382" s="357" t="s">
        <v>47</v>
      </c>
      <c r="X382" s="357">
        <v>2.52</v>
      </c>
      <c r="AA382" s="374"/>
    </row>
    <row r="383" spans="1:27" ht="20.100000000000001" customHeight="1" x14ac:dyDescent="0.25">
      <c r="A383" s="225">
        <v>3</v>
      </c>
      <c r="B383" s="225"/>
      <c r="C383" s="239">
        <f t="shared" si="23"/>
        <v>0.05</v>
      </c>
      <c r="D383" s="239"/>
      <c r="E383" s="240" t="s">
        <v>132</v>
      </c>
      <c r="F383" s="240"/>
      <c r="G383" s="153" t="str">
        <f t="shared" si="24"/>
        <v>regular</v>
      </c>
      <c r="H383" s="153"/>
      <c r="I383" s="153"/>
      <c r="J383" s="153"/>
      <c r="K383" s="153"/>
      <c r="L383" s="153"/>
      <c r="M383" s="241">
        <f t="shared" si="25"/>
        <v>2.52</v>
      </c>
      <c r="N383" s="241"/>
      <c r="O383" s="241"/>
      <c r="P383" s="242">
        <f t="shared" si="26"/>
        <v>0.126</v>
      </c>
      <c r="Q383" s="242"/>
      <c r="R383" s="242"/>
      <c r="V383" s="356" t="s">
        <v>134</v>
      </c>
      <c r="W383" s="357" t="s">
        <v>288</v>
      </c>
      <c r="X383" s="357">
        <v>8.09</v>
      </c>
      <c r="AA383" s="374"/>
    </row>
    <row r="384" spans="1:27" ht="20.100000000000001" customHeight="1" x14ac:dyDescent="0.25">
      <c r="A384" s="225">
        <v>4</v>
      </c>
      <c r="B384" s="225"/>
      <c r="C384" s="239">
        <f t="shared" si="23"/>
        <v>0.2</v>
      </c>
      <c r="D384" s="239"/>
      <c r="E384" s="240" t="s">
        <v>137</v>
      </c>
      <c r="F384" s="240"/>
      <c r="G384" s="153" t="str">
        <f t="shared" si="24"/>
        <v>reparos simples</v>
      </c>
      <c r="H384" s="153"/>
      <c r="I384" s="153"/>
      <c r="J384" s="153"/>
      <c r="K384" s="153"/>
      <c r="L384" s="153"/>
      <c r="M384" s="241">
        <f t="shared" si="25"/>
        <v>18.100000000000001</v>
      </c>
      <c r="N384" s="241"/>
      <c r="O384" s="241"/>
      <c r="P384" s="242">
        <f t="shared" si="26"/>
        <v>3.6200000000000006</v>
      </c>
      <c r="Q384" s="242"/>
      <c r="R384" s="242"/>
      <c r="V384" s="356" t="s">
        <v>137</v>
      </c>
      <c r="W384" s="357" t="s">
        <v>289</v>
      </c>
      <c r="X384" s="357">
        <v>18.100000000000001</v>
      </c>
      <c r="AA384" s="374"/>
    </row>
    <row r="385" spans="1:27" ht="20.100000000000001" customHeight="1" x14ac:dyDescent="0.25">
      <c r="A385" s="225">
        <v>5</v>
      </c>
      <c r="B385" s="225"/>
      <c r="C385" s="239">
        <f t="shared" si="23"/>
        <v>7.0000000000000007E-2</v>
      </c>
      <c r="D385" s="239"/>
      <c r="E385" s="240" t="s">
        <v>132</v>
      </c>
      <c r="F385" s="240"/>
      <c r="G385" s="153" t="str">
        <f t="shared" si="24"/>
        <v>regular</v>
      </c>
      <c r="H385" s="153"/>
      <c r="I385" s="153"/>
      <c r="J385" s="153"/>
      <c r="K385" s="153"/>
      <c r="L385" s="153"/>
      <c r="M385" s="241">
        <f t="shared" si="25"/>
        <v>2.52</v>
      </c>
      <c r="N385" s="241"/>
      <c r="O385" s="241"/>
      <c r="P385" s="242">
        <f t="shared" si="26"/>
        <v>0.17640000000000003</v>
      </c>
      <c r="Q385" s="242"/>
      <c r="R385" s="242"/>
      <c r="V385" s="356" t="s">
        <v>140</v>
      </c>
      <c r="W385" s="357" t="s">
        <v>293</v>
      </c>
      <c r="X385" s="357">
        <v>33.200000000000003</v>
      </c>
      <c r="AA385" s="374"/>
    </row>
    <row r="386" spans="1:27" ht="20.100000000000001" customHeight="1" x14ac:dyDescent="0.25">
      <c r="A386" s="225">
        <v>6</v>
      </c>
      <c r="B386" s="225"/>
      <c r="C386" s="239">
        <f t="shared" si="23"/>
        <v>0.05</v>
      </c>
      <c r="D386" s="239"/>
      <c r="E386" s="240" t="s">
        <v>129</v>
      </c>
      <c r="F386" s="240"/>
      <c r="G386" s="153" t="str">
        <f t="shared" si="24"/>
        <v>entre novo e regular</v>
      </c>
      <c r="H386" s="153"/>
      <c r="I386" s="153"/>
      <c r="J386" s="153"/>
      <c r="K386" s="153"/>
      <c r="L386" s="153"/>
      <c r="M386" s="241">
        <f t="shared" si="25"/>
        <v>0.32</v>
      </c>
      <c r="N386" s="241"/>
      <c r="O386" s="241"/>
      <c r="P386" s="242">
        <f t="shared" si="26"/>
        <v>1.6E-2</v>
      </c>
      <c r="Q386" s="242"/>
      <c r="R386" s="242"/>
      <c r="V386" s="356" t="s">
        <v>143</v>
      </c>
      <c r="W386" s="357" t="s">
        <v>290</v>
      </c>
      <c r="X386" s="357">
        <v>52.6</v>
      </c>
      <c r="AA386" s="374"/>
    </row>
    <row r="387" spans="1:27" ht="20.100000000000001" customHeight="1" x14ac:dyDescent="0.25">
      <c r="A387" s="225">
        <v>7</v>
      </c>
      <c r="B387" s="225"/>
      <c r="C387" s="239">
        <f t="shared" si="23"/>
        <v>0.12</v>
      </c>
      <c r="D387" s="239"/>
      <c r="E387" s="240" t="s">
        <v>140</v>
      </c>
      <c r="F387" s="240"/>
      <c r="G387" s="153" t="str">
        <f t="shared" si="24"/>
        <v>entre reparos simples e importantes</v>
      </c>
      <c r="H387" s="153"/>
      <c r="I387" s="153"/>
      <c r="J387" s="153"/>
      <c r="K387" s="153"/>
      <c r="L387" s="153"/>
      <c r="M387" s="241">
        <f t="shared" si="25"/>
        <v>33.200000000000003</v>
      </c>
      <c r="N387" s="241"/>
      <c r="O387" s="241"/>
      <c r="P387" s="242">
        <f t="shared" si="26"/>
        <v>3.984</v>
      </c>
      <c r="Q387" s="242"/>
      <c r="R387" s="242"/>
      <c r="V387" s="356" t="s">
        <v>146</v>
      </c>
      <c r="W387" s="357" t="s">
        <v>291</v>
      </c>
      <c r="X387" s="357">
        <v>75.2</v>
      </c>
      <c r="AA387" s="374"/>
    </row>
    <row r="388" spans="1:27" ht="20.100000000000001" customHeight="1" x14ac:dyDescent="0.25">
      <c r="A388" s="225">
        <v>8</v>
      </c>
      <c r="B388" s="225"/>
      <c r="C388" s="239">
        <f t="shared" si="23"/>
        <v>0.05</v>
      </c>
      <c r="D388" s="239"/>
      <c r="E388" s="240" t="s">
        <v>137</v>
      </c>
      <c r="F388" s="240"/>
      <c r="G388" s="153" t="str">
        <f t="shared" si="24"/>
        <v>reparos simples</v>
      </c>
      <c r="H388" s="153"/>
      <c r="I388" s="153"/>
      <c r="J388" s="153"/>
      <c r="K388" s="153"/>
      <c r="L388" s="153"/>
      <c r="M388" s="241">
        <f t="shared" si="25"/>
        <v>18.100000000000001</v>
      </c>
      <c r="N388" s="241"/>
      <c r="O388" s="241"/>
      <c r="P388" s="242">
        <f t="shared" si="26"/>
        <v>0.90500000000000014</v>
      </c>
      <c r="Q388" s="242"/>
      <c r="R388" s="242"/>
      <c r="V388" s="356" t="s">
        <v>60</v>
      </c>
      <c r="W388" s="357" t="s">
        <v>292</v>
      </c>
      <c r="X388" s="357">
        <v>100</v>
      </c>
      <c r="AA388" s="374"/>
    </row>
    <row r="389" spans="1:27" ht="20.100000000000001" customHeight="1" x14ac:dyDescent="0.25">
      <c r="A389" s="225">
        <v>9</v>
      </c>
      <c r="B389" s="225"/>
      <c r="C389" s="239">
        <f t="shared" si="23"/>
        <v>0.04</v>
      </c>
      <c r="D389" s="239"/>
      <c r="E389" s="240" t="s">
        <v>132</v>
      </c>
      <c r="F389" s="240"/>
      <c r="G389" s="153" t="str">
        <f t="shared" si="24"/>
        <v>regular</v>
      </c>
      <c r="H389" s="153"/>
      <c r="I389" s="153"/>
      <c r="J389" s="153"/>
      <c r="K389" s="153"/>
      <c r="L389" s="153"/>
      <c r="M389" s="241">
        <f t="shared" si="25"/>
        <v>2.52</v>
      </c>
      <c r="N389" s="241"/>
      <c r="O389" s="241"/>
      <c r="P389" s="242">
        <f t="shared" si="26"/>
        <v>0.1008</v>
      </c>
      <c r="Q389" s="242"/>
      <c r="R389" s="242"/>
      <c r="AA389" s="374"/>
    </row>
    <row r="390" spans="1:27" ht="20.100000000000001" customHeight="1" x14ac:dyDescent="0.25">
      <c r="A390" s="225">
        <v>10</v>
      </c>
      <c r="B390" s="225"/>
      <c r="C390" s="239">
        <f t="shared" si="23"/>
        <v>7.0000000000000007E-2</v>
      </c>
      <c r="D390" s="239"/>
      <c r="E390" s="240" t="s">
        <v>132</v>
      </c>
      <c r="F390" s="240"/>
      <c r="G390" s="153" t="str">
        <f t="shared" si="24"/>
        <v>regular</v>
      </c>
      <c r="H390" s="153"/>
      <c r="I390" s="153"/>
      <c r="J390" s="153"/>
      <c r="K390" s="153"/>
      <c r="L390" s="153"/>
      <c r="M390" s="241">
        <f t="shared" si="25"/>
        <v>2.52</v>
      </c>
      <c r="N390" s="241"/>
      <c r="O390" s="241"/>
      <c r="P390" s="242">
        <f t="shared" si="26"/>
        <v>0.17640000000000003</v>
      </c>
      <c r="Q390" s="242"/>
      <c r="R390" s="242"/>
      <c r="AA390" s="374"/>
    </row>
    <row r="391" spans="1:27" ht="20.100000000000001" customHeight="1" x14ac:dyDescent="0.25">
      <c r="A391" s="225">
        <v>11</v>
      </c>
      <c r="B391" s="225"/>
      <c r="C391" s="239">
        <f t="shared" si="23"/>
        <v>0.05</v>
      </c>
      <c r="D391" s="239"/>
      <c r="E391" s="240" t="s">
        <v>60</v>
      </c>
      <c r="F391" s="240"/>
      <c r="G391" s="153" t="str">
        <f t="shared" si="24"/>
        <v>sem valor</v>
      </c>
      <c r="H391" s="153"/>
      <c r="I391" s="153"/>
      <c r="J391" s="153"/>
      <c r="K391" s="153"/>
      <c r="L391" s="153"/>
      <c r="M391" s="241">
        <f t="shared" si="25"/>
        <v>100</v>
      </c>
      <c r="N391" s="241"/>
      <c r="O391" s="241"/>
      <c r="P391" s="242">
        <f t="shared" si="26"/>
        <v>5</v>
      </c>
      <c r="Q391" s="242"/>
      <c r="R391" s="242"/>
      <c r="W391" s="357" t="s">
        <v>294</v>
      </c>
      <c r="X391" s="376">
        <f>((E352/E353)+(E352^2/E353^2))/2</f>
        <v>0.24234693877551022</v>
      </c>
      <c r="AA391" s="374"/>
    </row>
    <row r="392" spans="1:27" ht="20.100000000000001" customHeight="1" x14ac:dyDescent="0.25">
      <c r="A392" s="225">
        <v>12</v>
      </c>
      <c r="B392" s="225"/>
      <c r="C392" s="239">
        <f t="shared" si="23"/>
        <v>0.02</v>
      </c>
      <c r="D392" s="239"/>
      <c r="E392" s="240" t="s">
        <v>137</v>
      </c>
      <c r="F392" s="240"/>
      <c r="G392" s="153" t="str">
        <f t="shared" si="24"/>
        <v>reparos simples</v>
      </c>
      <c r="H392" s="153"/>
      <c r="I392" s="153"/>
      <c r="J392" s="153"/>
      <c r="K392" s="153"/>
      <c r="L392" s="153"/>
      <c r="M392" s="241">
        <f t="shared" si="25"/>
        <v>18.100000000000001</v>
      </c>
      <c r="N392" s="241"/>
      <c r="O392" s="241"/>
      <c r="P392" s="242">
        <f t="shared" si="26"/>
        <v>0.36200000000000004</v>
      </c>
      <c r="Q392" s="242"/>
      <c r="R392" s="242"/>
      <c r="W392" s="357" t="s">
        <v>295</v>
      </c>
      <c r="X392" s="376">
        <f>X391+((1-X391)*(F401/100))</f>
        <v>0.3753165663265306</v>
      </c>
      <c r="AA392" s="374"/>
    </row>
    <row r="393" spans="1:27" ht="20.100000000000001" customHeight="1" x14ac:dyDescent="0.25">
      <c r="A393" s="225">
        <v>13</v>
      </c>
      <c r="B393" s="225"/>
      <c r="C393" s="239">
        <f t="shared" si="23"/>
        <v>0.06</v>
      </c>
      <c r="D393" s="239"/>
      <c r="E393" s="240" t="s">
        <v>140</v>
      </c>
      <c r="F393" s="240"/>
      <c r="G393" s="153" t="str">
        <f t="shared" si="24"/>
        <v>entre reparos simples e importantes</v>
      </c>
      <c r="H393" s="153"/>
      <c r="I393" s="153"/>
      <c r="J393" s="153"/>
      <c r="K393" s="153"/>
      <c r="L393" s="153"/>
      <c r="M393" s="241">
        <f t="shared" si="25"/>
        <v>33.200000000000003</v>
      </c>
      <c r="N393" s="241"/>
      <c r="O393" s="241"/>
      <c r="P393" s="242">
        <f t="shared" si="26"/>
        <v>1.992</v>
      </c>
      <c r="Q393" s="242"/>
      <c r="R393" s="242"/>
      <c r="AA393" s="374"/>
    </row>
    <row r="394" spans="1:27" ht="20.100000000000001" customHeight="1" x14ac:dyDescent="0.25">
      <c r="A394" s="225">
        <v>14</v>
      </c>
      <c r="B394" s="225"/>
      <c r="C394" s="239">
        <f t="shared" si="23"/>
        <v>0.02</v>
      </c>
      <c r="D394" s="239"/>
      <c r="E394" s="240" t="s">
        <v>134</v>
      </c>
      <c r="F394" s="240"/>
      <c r="G394" s="153" t="str">
        <f t="shared" si="24"/>
        <v>entre regular e reparos simples</v>
      </c>
      <c r="H394" s="153"/>
      <c r="I394" s="153"/>
      <c r="J394" s="153"/>
      <c r="K394" s="153"/>
      <c r="L394" s="153"/>
      <c r="M394" s="241">
        <f t="shared" si="25"/>
        <v>8.09</v>
      </c>
      <c r="N394" s="241"/>
      <c r="O394" s="241"/>
      <c r="P394" s="242">
        <f t="shared" si="26"/>
        <v>0.1618</v>
      </c>
      <c r="Q394" s="242"/>
      <c r="R394" s="242"/>
      <c r="W394" s="356" t="s">
        <v>301</v>
      </c>
      <c r="X394" s="356">
        <f>L415</f>
        <v>1.0129999999999999</v>
      </c>
      <c r="AA394" s="374"/>
    </row>
    <row r="395" spans="1:27" ht="20.100000000000001" customHeight="1" x14ac:dyDescent="0.25">
      <c r="A395" s="225">
        <v>15</v>
      </c>
      <c r="B395" s="225"/>
      <c r="C395" s="239">
        <f t="shared" si="23"/>
        <v>0.02</v>
      </c>
      <c r="D395" s="239"/>
      <c r="E395" s="240" t="s">
        <v>137</v>
      </c>
      <c r="F395" s="240"/>
      <c r="G395" s="153" t="str">
        <f t="shared" si="24"/>
        <v>reparos simples</v>
      </c>
      <c r="H395" s="153"/>
      <c r="I395" s="153"/>
      <c r="J395" s="153"/>
      <c r="K395" s="153"/>
      <c r="L395" s="153"/>
      <c r="M395" s="241">
        <f t="shared" si="25"/>
        <v>18.100000000000001</v>
      </c>
      <c r="N395" s="241"/>
      <c r="O395" s="241"/>
      <c r="P395" s="242">
        <f t="shared" si="26"/>
        <v>0.36200000000000004</v>
      </c>
      <c r="Q395" s="242"/>
      <c r="R395" s="242"/>
      <c r="W395" s="356" t="s">
        <v>302</v>
      </c>
      <c r="X395" s="356">
        <f>L416</f>
        <v>199786.70209376235</v>
      </c>
      <c r="AA395" s="374"/>
    </row>
    <row r="396" spans="1:27" ht="20.100000000000001" customHeight="1" x14ac:dyDescent="0.25">
      <c r="A396" s="225">
        <v>16</v>
      </c>
      <c r="B396" s="225"/>
      <c r="C396" s="239">
        <f t="shared" si="23"/>
        <v>0.1</v>
      </c>
      <c r="D396" s="239"/>
      <c r="E396" s="240" t="s">
        <v>129</v>
      </c>
      <c r="F396" s="240"/>
      <c r="G396" s="153" t="str">
        <f t="shared" si="24"/>
        <v>entre novo e regular</v>
      </c>
      <c r="H396" s="153"/>
      <c r="I396" s="153"/>
      <c r="J396" s="153"/>
      <c r="K396" s="153"/>
      <c r="L396" s="153"/>
      <c r="M396" s="241">
        <f t="shared" si="25"/>
        <v>0.32</v>
      </c>
      <c r="N396" s="241"/>
      <c r="O396" s="241"/>
      <c r="P396" s="242">
        <f t="shared" si="26"/>
        <v>3.2000000000000001E-2</v>
      </c>
      <c r="Q396" s="242"/>
      <c r="R396" s="242"/>
      <c r="AA396" s="374"/>
    </row>
    <row r="397" spans="1:27" ht="20.100000000000001" customHeight="1" x14ac:dyDescent="0.25">
      <c r="A397" s="225">
        <v>17</v>
      </c>
      <c r="B397" s="225"/>
      <c r="C397" s="239">
        <f t="shared" si="23"/>
        <v>0.02</v>
      </c>
      <c r="D397" s="239"/>
      <c r="E397" s="240" t="s">
        <v>134</v>
      </c>
      <c r="F397" s="240"/>
      <c r="G397" s="153" t="str">
        <f t="shared" si="24"/>
        <v>entre regular e reparos simples</v>
      </c>
      <c r="H397" s="153"/>
      <c r="I397" s="153"/>
      <c r="J397" s="153"/>
      <c r="K397" s="153"/>
      <c r="L397" s="153"/>
      <c r="M397" s="241">
        <f t="shared" si="25"/>
        <v>8.09</v>
      </c>
      <c r="N397" s="241"/>
      <c r="O397" s="241"/>
      <c r="P397" s="242">
        <f t="shared" si="26"/>
        <v>0.1618</v>
      </c>
      <c r="Q397" s="242"/>
      <c r="R397" s="242"/>
      <c r="AA397" s="374"/>
    </row>
    <row r="398" spans="1:27" ht="20.100000000000001" customHeight="1" x14ac:dyDescent="0.25">
      <c r="A398" s="8"/>
      <c r="B398" s="8"/>
      <c r="C398" s="65"/>
      <c r="D398" s="65"/>
      <c r="E398" s="65"/>
      <c r="F398" s="65"/>
      <c r="G398" s="8"/>
      <c r="H398" s="8"/>
      <c r="I398" s="8"/>
      <c r="J398" s="8"/>
      <c r="K398" s="8"/>
      <c r="L398" s="8"/>
      <c r="M398" s="8"/>
      <c r="N398" s="8"/>
      <c r="O398" s="8"/>
      <c r="P398" s="8"/>
      <c r="Q398" s="8"/>
      <c r="R398" s="8"/>
      <c r="AA398" s="374"/>
    </row>
    <row r="399" spans="1:27" ht="20.100000000000001" customHeight="1" x14ac:dyDescent="0.25">
      <c r="A399" s="147" t="s">
        <v>365</v>
      </c>
      <c r="B399" s="147"/>
      <c r="C399" s="247">
        <f>SUM(C381:D397)</f>
        <v>1.0000000000000002</v>
      </c>
      <c r="D399" s="247"/>
      <c r="E399" s="18"/>
      <c r="F399" s="18"/>
      <c r="G399" s="16"/>
      <c r="H399" s="16"/>
      <c r="I399" s="155" t="s">
        <v>366</v>
      </c>
      <c r="J399" s="155"/>
      <c r="K399" s="155"/>
      <c r="L399" s="155"/>
      <c r="M399" s="155"/>
      <c r="N399" s="155"/>
      <c r="O399" s="155"/>
      <c r="P399" s="246">
        <f>SUM(P381:P397)</f>
        <v>17.550199999999997</v>
      </c>
      <c r="Q399" s="246"/>
      <c r="R399" s="246"/>
      <c r="AA399" s="374"/>
    </row>
    <row r="400" spans="1:27" ht="20.100000000000001" customHeight="1" x14ac:dyDescent="0.25">
      <c r="A400" s="8"/>
      <c r="B400" s="8"/>
      <c r="C400" s="8"/>
      <c r="D400" s="8"/>
      <c r="E400" s="8"/>
      <c r="F400" s="8"/>
      <c r="G400" s="8"/>
      <c r="H400" s="8"/>
      <c r="I400" s="8"/>
      <c r="J400" s="8"/>
      <c r="K400" s="8"/>
      <c r="L400" s="8"/>
      <c r="M400" s="8"/>
      <c r="N400" s="8"/>
      <c r="O400" s="8"/>
      <c r="P400" s="8"/>
      <c r="Q400" s="8"/>
      <c r="R400" s="8"/>
      <c r="AA400" s="374"/>
    </row>
    <row r="401" spans="1:41" ht="20.100000000000001" customHeight="1" x14ac:dyDescent="0.25">
      <c r="A401" s="147" t="s">
        <v>260</v>
      </c>
      <c r="B401" s="147"/>
      <c r="C401" s="147"/>
      <c r="D401" s="147"/>
      <c r="E401" s="147"/>
      <c r="F401" s="155">
        <f>P399</f>
        <v>17.550199999999997</v>
      </c>
      <c r="G401" s="155"/>
      <c r="H401" s="155"/>
      <c r="I401" s="155"/>
      <c r="J401" s="155"/>
      <c r="K401" s="155"/>
      <c r="L401" s="155"/>
      <c r="M401" s="8"/>
      <c r="N401" s="8"/>
      <c r="O401" s="8"/>
      <c r="P401" s="8"/>
      <c r="Q401" s="8"/>
      <c r="R401" s="8"/>
      <c r="AA401" s="374"/>
    </row>
    <row r="402" spans="1:41" ht="20.100000000000001" customHeight="1" x14ac:dyDescent="0.25">
      <c r="A402" s="157" t="s">
        <v>261</v>
      </c>
      <c r="B402" s="157"/>
      <c r="C402" s="157"/>
      <c r="D402" s="157"/>
      <c r="E402" s="157"/>
      <c r="F402" s="157"/>
      <c r="G402" s="157"/>
      <c r="H402" s="157"/>
      <c r="I402" s="201">
        <f>X392</f>
        <v>0.3753165663265306</v>
      </c>
      <c r="J402" s="201"/>
      <c r="K402" s="201"/>
      <c r="L402" s="201"/>
      <c r="M402" s="8"/>
      <c r="N402" s="8"/>
      <c r="O402" s="8"/>
      <c r="P402" s="8"/>
      <c r="Q402" s="8"/>
      <c r="R402" s="8"/>
      <c r="AA402" s="374"/>
    </row>
    <row r="403" spans="1:41" ht="20.100000000000001" customHeight="1" x14ac:dyDescent="0.25">
      <c r="A403" s="149" t="s">
        <v>262</v>
      </c>
      <c r="B403" s="149"/>
      <c r="C403" s="149"/>
      <c r="D403" s="149"/>
      <c r="E403" s="149"/>
      <c r="F403" s="149"/>
      <c r="G403" s="149"/>
      <c r="H403" s="149"/>
      <c r="I403" s="195">
        <f>-(I402)</f>
        <v>-0.3753165663265306</v>
      </c>
      <c r="J403" s="195"/>
      <c r="K403" s="195"/>
      <c r="L403" s="195"/>
      <c r="M403" s="8"/>
      <c r="N403" s="8"/>
      <c r="O403" s="8"/>
      <c r="P403" s="8"/>
      <c r="Q403" s="8"/>
      <c r="R403" s="8"/>
      <c r="AA403" s="374"/>
    </row>
    <row r="404" spans="1:41" ht="20.100000000000001" customHeight="1" x14ac:dyDescent="0.25">
      <c r="A404" s="149" t="s">
        <v>263</v>
      </c>
      <c r="B404" s="149"/>
      <c r="C404" s="149"/>
      <c r="D404" s="149"/>
      <c r="E404" s="149"/>
      <c r="F404" s="149"/>
      <c r="G404" s="149"/>
      <c r="H404" s="149"/>
      <c r="I404" s="202">
        <f>1+I403</f>
        <v>0.62468343367346946</v>
      </c>
      <c r="J404" s="202"/>
      <c r="K404" s="202"/>
      <c r="L404" s="202"/>
      <c r="M404" s="8"/>
      <c r="N404" s="8"/>
      <c r="O404" s="8"/>
      <c r="P404" s="8"/>
      <c r="Q404" s="8"/>
      <c r="R404" s="8"/>
      <c r="AA404" s="374"/>
    </row>
    <row r="405" spans="1:41" ht="20.100000000000001" customHeight="1" x14ac:dyDescent="0.25">
      <c r="A405" s="7"/>
      <c r="B405" s="7"/>
      <c r="C405" s="7"/>
      <c r="D405" s="7"/>
      <c r="E405" s="7"/>
      <c r="F405" s="7"/>
      <c r="G405" s="7"/>
      <c r="H405" s="7"/>
      <c r="I405" s="7"/>
      <c r="J405" s="7"/>
      <c r="K405" s="7"/>
      <c r="L405" s="7"/>
      <c r="M405" s="8"/>
      <c r="N405" s="8"/>
      <c r="O405" s="8"/>
      <c r="P405" s="8"/>
      <c r="Q405" s="8"/>
      <c r="R405" s="8"/>
      <c r="AA405" s="374"/>
    </row>
    <row r="406" spans="1:41" ht="20.100000000000001" customHeight="1" x14ac:dyDescent="0.25">
      <c r="A406" s="147" t="s">
        <v>253</v>
      </c>
      <c r="B406" s="147"/>
      <c r="C406" s="147"/>
      <c r="D406" s="147"/>
      <c r="E406" s="147"/>
      <c r="F406" s="147"/>
      <c r="G406" s="147"/>
      <c r="H406" s="147"/>
      <c r="I406" s="147"/>
      <c r="J406" s="147"/>
      <c r="K406" s="147"/>
      <c r="L406" s="154">
        <f>L348</f>
        <v>319820.7145</v>
      </c>
      <c r="M406" s="154"/>
      <c r="N406" s="154"/>
      <c r="O406" s="154"/>
      <c r="P406" s="154"/>
      <c r="Q406" s="154"/>
      <c r="R406" s="154"/>
      <c r="AA406" s="374"/>
    </row>
    <row r="407" spans="1:41" ht="20.100000000000001" customHeight="1" x14ac:dyDescent="0.25">
      <c r="A407" s="147" t="s">
        <v>264</v>
      </c>
      <c r="B407" s="147"/>
      <c r="C407" s="147"/>
      <c r="D407" s="147"/>
      <c r="E407" s="147"/>
      <c r="F407" s="147"/>
      <c r="G407" s="147"/>
      <c r="H407" s="147"/>
      <c r="I407" s="147"/>
      <c r="J407" s="147"/>
      <c r="K407" s="147"/>
      <c r="L407" s="154">
        <f>L406*I403</f>
        <v>-120034.01240623766</v>
      </c>
      <c r="M407" s="154"/>
      <c r="N407" s="154"/>
      <c r="O407" s="154"/>
      <c r="P407" s="154"/>
      <c r="Q407" s="154"/>
      <c r="R407" s="154"/>
      <c r="AA407" s="374"/>
    </row>
    <row r="408" spans="1:41" ht="20.100000000000001" customHeight="1" x14ac:dyDescent="0.25">
      <c r="A408" s="41"/>
      <c r="B408" s="41"/>
      <c r="C408" s="41"/>
      <c r="D408" s="41"/>
      <c r="E408" s="41"/>
      <c r="F408" s="41"/>
      <c r="G408" s="41"/>
      <c r="H408" s="41"/>
      <c r="I408" s="41"/>
      <c r="J408" s="41"/>
      <c r="K408" s="41"/>
      <c r="L408" s="41"/>
      <c r="M408" s="41"/>
      <c r="N408" s="41"/>
      <c r="O408" s="41"/>
      <c r="P408" s="41"/>
      <c r="Q408" s="41"/>
      <c r="R408" s="41"/>
      <c r="W408" s="384" t="s">
        <v>92</v>
      </c>
      <c r="X408" s="384" t="s">
        <v>675</v>
      </c>
      <c r="Y408" s="384" t="s">
        <v>89</v>
      </c>
      <c r="Z408" s="384" t="s">
        <v>551</v>
      </c>
      <c r="AA408" s="384" t="s">
        <v>676</v>
      </c>
      <c r="AB408" s="357" t="s">
        <v>677</v>
      </c>
      <c r="AC408" s="384" t="s">
        <v>678</v>
      </c>
      <c r="AD408" s="357" t="s">
        <v>679</v>
      </c>
      <c r="AF408" s="377"/>
      <c r="AG408" s="377"/>
    </row>
    <row r="409" spans="1:41" ht="20.100000000000001" customHeight="1" x14ac:dyDescent="0.25">
      <c r="A409" s="199" t="s">
        <v>265</v>
      </c>
      <c r="B409" s="199"/>
      <c r="C409" s="199"/>
      <c r="D409" s="199"/>
      <c r="E409" s="199"/>
      <c r="F409" s="199"/>
      <c r="G409" s="199"/>
      <c r="H409" s="199"/>
      <c r="I409" s="199"/>
      <c r="J409" s="199"/>
      <c r="K409" s="199"/>
      <c r="L409" s="154">
        <f>L406+L407</f>
        <v>199786.70209376235</v>
      </c>
      <c r="M409" s="154"/>
      <c r="N409" s="154"/>
      <c r="O409" s="154"/>
      <c r="P409" s="154"/>
      <c r="Q409" s="154"/>
      <c r="R409" s="154"/>
      <c r="U409" s="356" t="s">
        <v>298</v>
      </c>
      <c r="V409" s="379">
        <f>MATCH(K412,X408:AD408,0)</f>
        <v>6</v>
      </c>
      <c r="W409" s="380">
        <v>0</v>
      </c>
      <c r="X409" s="117">
        <v>0.15</v>
      </c>
      <c r="Y409" s="117">
        <v>0.25</v>
      </c>
      <c r="Z409" s="117">
        <v>0.1</v>
      </c>
      <c r="AA409" s="118">
        <v>0.05</v>
      </c>
      <c r="AB409" s="118">
        <v>0.1</v>
      </c>
      <c r="AC409" s="117">
        <v>0.05</v>
      </c>
      <c r="AD409" s="118">
        <v>0.15</v>
      </c>
      <c r="AH409" s="379">
        <v>0</v>
      </c>
      <c r="AI409" s="382">
        <f t="shared" ref="AI409:AI419" si="27">15-(AH409*2.5/10)</f>
        <v>15</v>
      </c>
      <c r="AJ409" s="382">
        <f t="shared" ref="AJ409:AJ419" si="28">25-AH409*4/10</f>
        <v>25</v>
      </c>
      <c r="AK409" s="382">
        <f t="shared" ref="AK409:AK419" si="29">10-AH409*1.6/10</f>
        <v>10</v>
      </c>
      <c r="AL409" s="357">
        <f t="shared" ref="AL409:AL472" si="30">AN409</f>
        <v>5</v>
      </c>
      <c r="AM409" s="357">
        <f t="shared" ref="AM409:AM472" si="31">AK409</f>
        <v>10</v>
      </c>
      <c r="AN409" s="382">
        <f t="shared" ref="AN409:AN419" si="32">5-AH409*0.8/10</f>
        <v>5</v>
      </c>
      <c r="AO409" s="357">
        <f t="shared" ref="AO409:AO472" si="33">AI409</f>
        <v>15</v>
      </c>
    </row>
    <row r="410" spans="1:41" ht="20.100000000000001" customHeight="1" x14ac:dyDescent="0.25">
      <c r="A410" s="8"/>
      <c r="B410" s="8"/>
      <c r="C410" s="8"/>
      <c r="D410" s="8"/>
      <c r="E410" s="8"/>
      <c r="F410" s="8"/>
      <c r="G410" s="8"/>
      <c r="H410" s="8"/>
      <c r="I410" s="8"/>
      <c r="J410" s="8"/>
      <c r="K410" s="8"/>
      <c r="L410" s="8"/>
      <c r="M410" s="8"/>
      <c r="N410" s="8"/>
      <c r="O410" s="8"/>
      <c r="P410" s="8"/>
      <c r="Q410" s="8"/>
      <c r="R410" s="8"/>
      <c r="U410" s="356" t="s">
        <v>299</v>
      </c>
      <c r="V410" s="379">
        <f>MATCH(K413,AH409:AH489,0)</f>
        <v>26</v>
      </c>
      <c r="W410" s="380">
        <f t="shared" ref="W410:W473" si="34">AH410</f>
        <v>1</v>
      </c>
      <c r="X410" s="117">
        <f t="shared" ref="X410:Z441" si="35">AI410/100</f>
        <v>0.14749999999999999</v>
      </c>
      <c r="Y410" s="117">
        <f t="shared" si="35"/>
        <v>0.24600000000000002</v>
      </c>
      <c r="Z410" s="117">
        <f t="shared" si="35"/>
        <v>9.8400000000000001E-2</v>
      </c>
      <c r="AA410" s="118">
        <f t="shared" ref="AA410:AA473" si="36">AC410</f>
        <v>4.9200000000000001E-2</v>
      </c>
      <c r="AB410" s="118">
        <f t="shared" ref="AB410:AB473" si="37">Z410</f>
        <v>9.8400000000000001E-2</v>
      </c>
      <c r="AC410" s="117">
        <f t="shared" ref="AC410:AC473" si="38">AN410/100</f>
        <v>4.9200000000000001E-2</v>
      </c>
      <c r="AD410" s="118">
        <f t="shared" ref="AD410:AD473" si="39">X410</f>
        <v>0.14749999999999999</v>
      </c>
      <c r="AH410" s="379">
        <v>1</v>
      </c>
      <c r="AI410" s="382">
        <f t="shared" si="27"/>
        <v>14.75</v>
      </c>
      <c r="AJ410" s="382">
        <f t="shared" si="28"/>
        <v>24.6</v>
      </c>
      <c r="AK410" s="382">
        <f t="shared" si="29"/>
        <v>9.84</v>
      </c>
      <c r="AL410" s="357">
        <f t="shared" si="30"/>
        <v>4.92</v>
      </c>
      <c r="AM410" s="357">
        <f t="shared" si="31"/>
        <v>9.84</v>
      </c>
      <c r="AN410" s="382">
        <f t="shared" si="32"/>
        <v>4.92</v>
      </c>
      <c r="AO410" s="357">
        <f t="shared" si="33"/>
        <v>14.75</v>
      </c>
    </row>
    <row r="411" spans="1:41" ht="20.100000000000001" customHeight="1" x14ac:dyDescent="0.25">
      <c r="A411" s="200" t="s">
        <v>266</v>
      </c>
      <c r="B411" s="200"/>
      <c r="C411" s="200"/>
      <c r="D411" s="200"/>
      <c r="E411" s="200"/>
      <c r="F411" s="200"/>
      <c r="G411" s="200"/>
      <c r="H411" s="200"/>
      <c r="I411" s="200"/>
      <c r="J411" s="200"/>
      <c r="K411" s="200"/>
      <c r="L411" s="200"/>
      <c r="M411" s="200"/>
      <c r="N411" s="200"/>
      <c r="O411" s="200"/>
      <c r="P411" s="200"/>
      <c r="Q411" s="200"/>
      <c r="R411" s="200"/>
      <c r="U411" s="356" t="s">
        <v>297</v>
      </c>
      <c r="V411" s="383" cm="1">
        <f t="array" ref="V411">INDEX(AI409:AN489,V410,V409)</f>
        <v>1.3</v>
      </c>
      <c r="W411" s="380">
        <f t="shared" si="34"/>
        <v>2</v>
      </c>
      <c r="X411" s="117">
        <f t="shared" si="35"/>
        <v>0.14499999999999999</v>
      </c>
      <c r="Y411" s="117">
        <f t="shared" si="35"/>
        <v>0.24199999999999999</v>
      </c>
      <c r="Z411" s="117">
        <f t="shared" si="35"/>
        <v>9.6799999999999997E-2</v>
      </c>
      <c r="AA411" s="118">
        <f t="shared" si="36"/>
        <v>4.8399999999999999E-2</v>
      </c>
      <c r="AB411" s="118">
        <f t="shared" si="37"/>
        <v>9.6799999999999997E-2</v>
      </c>
      <c r="AC411" s="117">
        <f t="shared" si="38"/>
        <v>4.8399999999999999E-2</v>
      </c>
      <c r="AD411" s="118">
        <f t="shared" si="39"/>
        <v>0.14499999999999999</v>
      </c>
      <c r="AH411" s="379">
        <v>2</v>
      </c>
      <c r="AI411" s="382">
        <f t="shared" si="27"/>
        <v>14.5</v>
      </c>
      <c r="AJ411" s="382">
        <f t="shared" si="28"/>
        <v>24.2</v>
      </c>
      <c r="AK411" s="382">
        <f t="shared" si="29"/>
        <v>9.68</v>
      </c>
      <c r="AL411" s="357">
        <f t="shared" si="30"/>
        <v>4.84</v>
      </c>
      <c r="AM411" s="357">
        <f t="shared" si="31"/>
        <v>9.68</v>
      </c>
      <c r="AN411" s="382">
        <f t="shared" si="32"/>
        <v>4.84</v>
      </c>
      <c r="AO411" s="357">
        <f t="shared" si="33"/>
        <v>14.5</v>
      </c>
    </row>
    <row r="412" spans="1:41" ht="20.100000000000001" customHeight="1" x14ac:dyDescent="0.25">
      <c r="A412" s="147" t="s">
        <v>267</v>
      </c>
      <c r="B412" s="147"/>
      <c r="C412" s="147"/>
      <c r="D412" s="16"/>
      <c r="E412" s="16"/>
      <c r="F412" s="16"/>
      <c r="G412" s="16"/>
      <c r="H412" s="16"/>
      <c r="I412" s="16"/>
      <c r="J412" s="16"/>
      <c r="K412" s="153" t="s">
        <v>678</v>
      </c>
      <c r="L412" s="153"/>
      <c r="M412" s="153"/>
      <c r="N412" s="153"/>
      <c r="O412" s="153"/>
      <c r="P412" s="153"/>
      <c r="Q412" s="153"/>
      <c r="R412" s="153"/>
      <c r="U412" s="356" t="s">
        <v>300</v>
      </c>
      <c r="V412" s="383">
        <f>V411/100</f>
        <v>1.3000000000000001E-2</v>
      </c>
      <c r="W412" s="380">
        <f t="shared" si="34"/>
        <v>3</v>
      </c>
      <c r="X412" s="117">
        <f t="shared" si="35"/>
        <v>0.14249999999999999</v>
      </c>
      <c r="Y412" s="117">
        <f t="shared" si="35"/>
        <v>0.23800000000000002</v>
      </c>
      <c r="Z412" s="117">
        <f t="shared" si="35"/>
        <v>9.5199999999999993E-2</v>
      </c>
      <c r="AA412" s="118">
        <f t="shared" si="36"/>
        <v>4.7599999999999996E-2</v>
      </c>
      <c r="AB412" s="118">
        <f t="shared" si="37"/>
        <v>9.5199999999999993E-2</v>
      </c>
      <c r="AC412" s="117">
        <f t="shared" si="38"/>
        <v>4.7599999999999996E-2</v>
      </c>
      <c r="AD412" s="118">
        <f t="shared" si="39"/>
        <v>0.14249999999999999</v>
      </c>
      <c r="AH412" s="379">
        <v>3</v>
      </c>
      <c r="AI412" s="382">
        <f t="shared" si="27"/>
        <v>14.25</v>
      </c>
      <c r="AJ412" s="382">
        <f t="shared" si="28"/>
        <v>23.8</v>
      </c>
      <c r="AK412" s="382">
        <f t="shared" si="29"/>
        <v>9.52</v>
      </c>
      <c r="AL412" s="357">
        <f t="shared" si="30"/>
        <v>4.76</v>
      </c>
      <c r="AM412" s="357">
        <f t="shared" si="31"/>
        <v>9.52</v>
      </c>
      <c r="AN412" s="382">
        <f t="shared" si="32"/>
        <v>4.76</v>
      </c>
      <c r="AO412" s="357">
        <f t="shared" si="33"/>
        <v>14.25</v>
      </c>
    </row>
    <row r="413" spans="1:41" ht="20.100000000000001" customHeight="1" x14ac:dyDescent="0.25">
      <c r="A413" s="149" t="s">
        <v>268</v>
      </c>
      <c r="B413" s="149"/>
      <c r="C413" s="149"/>
      <c r="D413" s="14"/>
      <c r="E413" s="14"/>
      <c r="F413" s="14"/>
      <c r="G413" s="14"/>
      <c r="H413" s="14"/>
      <c r="I413" s="14"/>
      <c r="J413" s="14"/>
      <c r="K413" s="13">
        <f>E352</f>
        <v>25</v>
      </c>
      <c r="L413" s="17" t="s">
        <v>269</v>
      </c>
      <c r="M413" s="17"/>
      <c r="N413" s="17"/>
      <c r="O413" s="17"/>
      <c r="P413" s="17"/>
      <c r="Q413" s="17"/>
      <c r="R413" s="17"/>
      <c r="U413" s="357" t="s">
        <v>3</v>
      </c>
      <c r="V413" s="383">
        <f>1+V412</f>
        <v>1.0129999999999999</v>
      </c>
      <c r="W413" s="380">
        <f t="shared" si="34"/>
        <v>4</v>
      </c>
      <c r="X413" s="117">
        <f t="shared" si="35"/>
        <v>0.14000000000000001</v>
      </c>
      <c r="Y413" s="117">
        <f t="shared" si="35"/>
        <v>0.23399999999999999</v>
      </c>
      <c r="Z413" s="117">
        <f t="shared" si="35"/>
        <v>9.3599999999999989E-2</v>
      </c>
      <c r="AA413" s="118">
        <f t="shared" si="36"/>
        <v>4.6799999999999994E-2</v>
      </c>
      <c r="AB413" s="118">
        <f t="shared" si="37"/>
        <v>9.3599999999999989E-2</v>
      </c>
      <c r="AC413" s="117">
        <f t="shared" si="38"/>
        <v>4.6799999999999994E-2</v>
      </c>
      <c r="AD413" s="118">
        <f t="shared" si="39"/>
        <v>0.14000000000000001</v>
      </c>
      <c r="AH413" s="379">
        <v>4</v>
      </c>
      <c r="AI413" s="382">
        <f t="shared" si="27"/>
        <v>14</v>
      </c>
      <c r="AJ413" s="382">
        <f t="shared" si="28"/>
        <v>23.4</v>
      </c>
      <c r="AK413" s="382">
        <f t="shared" si="29"/>
        <v>9.36</v>
      </c>
      <c r="AL413" s="357">
        <f t="shared" si="30"/>
        <v>4.68</v>
      </c>
      <c r="AM413" s="357">
        <f t="shared" si="31"/>
        <v>9.36</v>
      </c>
      <c r="AN413" s="382">
        <f t="shared" si="32"/>
        <v>4.68</v>
      </c>
      <c r="AO413" s="357">
        <f t="shared" si="33"/>
        <v>14</v>
      </c>
    </row>
    <row r="414" spans="1:41" ht="20.100000000000001" customHeight="1" x14ac:dyDescent="0.25">
      <c r="A414" s="8"/>
      <c r="B414" s="8"/>
      <c r="C414" s="8"/>
      <c r="D414" s="8"/>
      <c r="E414" s="8"/>
      <c r="F414" s="8"/>
      <c r="G414" s="8"/>
      <c r="H414" s="8"/>
      <c r="I414" s="8"/>
      <c r="J414" s="8"/>
      <c r="K414" s="8"/>
      <c r="L414" s="8"/>
      <c r="M414" s="8"/>
      <c r="N414" s="8"/>
      <c r="O414" s="8"/>
      <c r="P414" s="8"/>
      <c r="Q414" s="8"/>
      <c r="R414" s="8"/>
      <c r="U414" s="357"/>
      <c r="V414" s="357"/>
      <c r="W414" s="380">
        <f t="shared" si="34"/>
        <v>5</v>
      </c>
      <c r="X414" s="117">
        <f t="shared" si="35"/>
        <v>0.13750000000000001</v>
      </c>
      <c r="Y414" s="117">
        <f t="shared" si="35"/>
        <v>0.23</v>
      </c>
      <c r="Z414" s="117">
        <f t="shared" si="35"/>
        <v>9.1999999999999998E-2</v>
      </c>
      <c r="AA414" s="118">
        <f t="shared" si="36"/>
        <v>4.5999999999999999E-2</v>
      </c>
      <c r="AB414" s="118">
        <f t="shared" si="37"/>
        <v>9.1999999999999998E-2</v>
      </c>
      <c r="AC414" s="117">
        <f t="shared" si="38"/>
        <v>4.5999999999999999E-2</v>
      </c>
      <c r="AD414" s="118">
        <f t="shared" si="39"/>
        <v>0.13750000000000001</v>
      </c>
      <c r="AH414" s="379">
        <v>5</v>
      </c>
      <c r="AI414" s="382">
        <f t="shared" si="27"/>
        <v>13.75</v>
      </c>
      <c r="AJ414" s="382">
        <f t="shared" si="28"/>
        <v>23</v>
      </c>
      <c r="AK414" s="382">
        <f t="shared" si="29"/>
        <v>9.1999999999999993</v>
      </c>
      <c r="AL414" s="357">
        <f t="shared" si="30"/>
        <v>4.5999999999999996</v>
      </c>
      <c r="AM414" s="357">
        <f t="shared" si="31"/>
        <v>9.1999999999999993</v>
      </c>
      <c r="AN414" s="382">
        <f t="shared" si="32"/>
        <v>4.5999999999999996</v>
      </c>
      <c r="AO414" s="357">
        <f t="shared" si="33"/>
        <v>13.75</v>
      </c>
    </row>
    <row r="415" spans="1:41" ht="20.100000000000001" customHeight="1" x14ac:dyDescent="0.25">
      <c r="A415" s="147" t="s">
        <v>779</v>
      </c>
      <c r="B415" s="147"/>
      <c r="C415" s="147"/>
      <c r="D415" s="147"/>
      <c r="E415" s="147"/>
      <c r="F415" s="147"/>
      <c r="G415" s="147"/>
      <c r="H415" s="147"/>
      <c r="I415" s="147"/>
      <c r="J415" s="147"/>
      <c r="K415" s="147"/>
      <c r="L415" s="154">
        <f>V413</f>
        <v>1.0129999999999999</v>
      </c>
      <c r="M415" s="154"/>
      <c r="N415" s="154"/>
      <c r="O415" s="154"/>
      <c r="P415" s="154"/>
      <c r="Q415" s="154"/>
      <c r="R415" s="154"/>
      <c r="W415" s="380">
        <f t="shared" si="34"/>
        <v>6</v>
      </c>
      <c r="X415" s="117">
        <f t="shared" si="35"/>
        <v>0.13500000000000001</v>
      </c>
      <c r="Y415" s="117">
        <f t="shared" si="35"/>
        <v>0.22600000000000001</v>
      </c>
      <c r="Z415" s="117">
        <f t="shared" si="35"/>
        <v>9.0399999999999994E-2</v>
      </c>
      <c r="AA415" s="118">
        <f t="shared" si="36"/>
        <v>4.5199999999999997E-2</v>
      </c>
      <c r="AB415" s="118">
        <f t="shared" si="37"/>
        <v>9.0399999999999994E-2</v>
      </c>
      <c r="AC415" s="117">
        <f t="shared" si="38"/>
        <v>4.5199999999999997E-2</v>
      </c>
      <c r="AD415" s="118">
        <f t="shared" si="39"/>
        <v>0.13500000000000001</v>
      </c>
      <c r="AH415" s="379">
        <v>6</v>
      </c>
      <c r="AI415" s="382">
        <f t="shared" si="27"/>
        <v>13.5</v>
      </c>
      <c r="AJ415" s="382">
        <f t="shared" si="28"/>
        <v>22.6</v>
      </c>
      <c r="AK415" s="382">
        <f t="shared" si="29"/>
        <v>9.0399999999999991</v>
      </c>
      <c r="AL415" s="357">
        <f t="shared" si="30"/>
        <v>4.5199999999999996</v>
      </c>
      <c r="AM415" s="357">
        <f t="shared" si="31"/>
        <v>9.0399999999999991</v>
      </c>
      <c r="AN415" s="382">
        <f t="shared" si="32"/>
        <v>4.5199999999999996</v>
      </c>
      <c r="AO415" s="357">
        <f t="shared" si="33"/>
        <v>13.5</v>
      </c>
    </row>
    <row r="416" spans="1:41" ht="20.100000000000001" customHeight="1" x14ac:dyDescent="0.25">
      <c r="A416" s="147" t="s">
        <v>780</v>
      </c>
      <c r="B416" s="147"/>
      <c r="C416" s="147"/>
      <c r="D416" s="147"/>
      <c r="E416" s="147"/>
      <c r="F416" s="147"/>
      <c r="G416" s="147"/>
      <c r="H416" s="147"/>
      <c r="I416" s="147"/>
      <c r="J416" s="147"/>
      <c r="K416" s="147"/>
      <c r="L416" s="154">
        <f>L409</f>
        <v>199786.70209376235</v>
      </c>
      <c r="M416" s="154"/>
      <c r="N416" s="154"/>
      <c r="O416" s="154"/>
      <c r="P416" s="154"/>
      <c r="Q416" s="154"/>
      <c r="R416" s="154"/>
      <c r="W416" s="380">
        <f t="shared" si="34"/>
        <v>7</v>
      </c>
      <c r="X416" s="117">
        <f t="shared" si="35"/>
        <v>0.13250000000000001</v>
      </c>
      <c r="Y416" s="117">
        <f t="shared" si="35"/>
        <v>0.222</v>
      </c>
      <c r="Z416" s="117">
        <f t="shared" si="35"/>
        <v>8.879999999999999E-2</v>
      </c>
      <c r="AA416" s="118">
        <f t="shared" si="36"/>
        <v>4.4399999999999995E-2</v>
      </c>
      <c r="AB416" s="118">
        <f t="shared" si="37"/>
        <v>8.879999999999999E-2</v>
      </c>
      <c r="AC416" s="117">
        <f t="shared" si="38"/>
        <v>4.4399999999999995E-2</v>
      </c>
      <c r="AD416" s="118">
        <f t="shared" si="39"/>
        <v>0.13250000000000001</v>
      </c>
      <c r="AH416" s="379">
        <v>7</v>
      </c>
      <c r="AI416" s="382">
        <f t="shared" si="27"/>
        <v>13.25</v>
      </c>
      <c r="AJ416" s="382">
        <f t="shared" si="28"/>
        <v>22.2</v>
      </c>
      <c r="AK416" s="382">
        <f t="shared" si="29"/>
        <v>8.879999999999999</v>
      </c>
      <c r="AL416" s="357">
        <f t="shared" si="30"/>
        <v>4.4399999999999995</v>
      </c>
      <c r="AM416" s="357">
        <f t="shared" si="31"/>
        <v>8.879999999999999</v>
      </c>
      <c r="AN416" s="382">
        <f t="shared" si="32"/>
        <v>4.4399999999999995</v>
      </c>
      <c r="AO416" s="357">
        <f t="shared" si="33"/>
        <v>13.25</v>
      </c>
    </row>
    <row r="417" spans="1:41" ht="20.100000000000001" customHeight="1" x14ac:dyDescent="0.25">
      <c r="A417" s="8"/>
      <c r="B417" s="8"/>
      <c r="C417" s="8"/>
      <c r="D417" s="8"/>
      <c r="E417" s="8"/>
      <c r="F417" s="8"/>
      <c r="G417" s="8"/>
      <c r="H417" s="8"/>
      <c r="I417" s="8"/>
      <c r="J417" s="8"/>
      <c r="K417" s="8"/>
      <c r="L417" s="8"/>
      <c r="M417" s="8"/>
      <c r="N417" s="8"/>
      <c r="O417" s="8"/>
      <c r="P417" s="8"/>
      <c r="Q417" s="8"/>
      <c r="R417" s="8"/>
      <c r="W417" s="380">
        <f t="shared" si="34"/>
        <v>8</v>
      </c>
      <c r="X417" s="117">
        <f t="shared" si="35"/>
        <v>0.13</v>
      </c>
      <c r="Y417" s="117">
        <f t="shared" si="35"/>
        <v>0.218</v>
      </c>
      <c r="Z417" s="117">
        <f t="shared" si="35"/>
        <v>8.72E-2</v>
      </c>
      <c r="AA417" s="118">
        <f t="shared" si="36"/>
        <v>4.36E-2</v>
      </c>
      <c r="AB417" s="118">
        <f t="shared" si="37"/>
        <v>8.72E-2</v>
      </c>
      <c r="AC417" s="117">
        <f t="shared" si="38"/>
        <v>4.36E-2</v>
      </c>
      <c r="AD417" s="118">
        <f t="shared" si="39"/>
        <v>0.13</v>
      </c>
      <c r="AH417" s="379">
        <v>8</v>
      </c>
      <c r="AI417" s="382">
        <f t="shared" si="27"/>
        <v>13</v>
      </c>
      <c r="AJ417" s="382">
        <f t="shared" si="28"/>
        <v>21.8</v>
      </c>
      <c r="AK417" s="382">
        <f t="shared" si="29"/>
        <v>8.7200000000000006</v>
      </c>
      <c r="AL417" s="357">
        <f t="shared" si="30"/>
        <v>4.3600000000000003</v>
      </c>
      <c r="AM417" s="357">
        <f t="shared" si="31"/>
        <v>8.7200000000000006</v>
      </c>
      <c r="AN417" s="382">
        <f t="shared" si="32"/>
        <v>4.3600000000000003</v>
      </c>
      <c r="AO417" s="357">
        <f t="shared" si="33"/>
        <v>13</v>
      </c>
    </row>
    <row r="418" spans="1:41" ht="20.100000000000001" customHeight="1" x14ac:dyDescent="0.25">
      <c r="A418" s="147" t="s">
        <v>781</v>
      </c>
      <c r="B418" s="147"/>
      <c r="C418" s="147"/>
      <c r="D418" s="147"/>
      <c r="E418" s="147"/>
      <c r="F418" s="147"/>
      <c r="G418" s="147"/>
      <c r="H418" s="147"/>
      <c r="I418" s="147"/>
      <c r="J418" s="147"/>
      <c r="K418" s="147"/>
      <c r="L418" s="154">
        <f>L415+L416</f>
        <v>199787.71509376235</v>
      </c>
      <c r="M418" s="154"/>
      <c r="N418" s="154"/>
      <c r="O418" s="154"/>
      <c r="P418" s="154"/>
      <c r="Q418" s="154"/>
      <c r="R418" s="154"/>
      <c r="W418" s="380">
        <f t="shared" si="34"/>
        <v>9</v>
      </c>
      <c r="X418" s="117">
        <f t="shared" si="35"/>
        <v>0.1275</v>
      </c>
      <c r="Y418" s="117">
        <f t="shared" si="35"/>
        <v>0.214</v>
      </c>
      <c r="Z418" s="117">
        <f t="shared" si="35"/>
        <v>8.5600000000000009E-2</v>
      </c>
      <c r="AA418" s="118">
        <f t="shared" si="36"/>
        <v>4.2800000000000005E-2</v>
      </c>
      <c r="AB418" s="118">
        <f t="shared" si="37"/>
        <v>8.5600000000000009E-2</v>
      </c>
      <c r="AC418" s="117">
        <f t="shared" si="38"/>
        <v>4.2800000000000005E-2</v>
      </c>
      <c r="AD418" s="118">
        <f t="shared" si="39"/>
        <v>0.1275</v>
      </c>
      <c r="AH418" s="379">
        <v>9</v>
      </c>
      <c r="AI418" s="382">
        <f t="shared" si="27"/>
        <v>12.75</v>
      </c>
      <c r="AJ418" s="382">
        <f t="shared" si="28"/>
        <v>21.4</v>
      </c>
      <c r="AK418" s="382">
        <f t="shared" si="29"/>
        <v>8.56</v>
      </c>
      <c r="AL418" s="357">
        <f t="shared" si="30"/>
        <v>4.28</v>
      </c>
      <c r="AM418" s="357">
        <f t="shared" si="31"/>
        <v>8.56</v>
      </c>
      <c r="AN418" s="382">
        <f t="shared" si="32"/>
        <v>4.28</v>
      </c>
      <c r="AO418" s="357">
        <f t="shared" si="33"/>
        <v>12.75</v>
      </c>
    </row>
    <row r="419" spans="1:41" ht="20.100000000000001" customHeight="1" x14ac:dyDescent="0.25">
      <c r="A419" s="147" t="s">
        <v>296</v>
      </c>
      <c r="B419" s="147"/>
      <c r="C419" s="147"/>
      <c r="D419" s="147"/>
      <c r="E419" s="147"/>
      <c r="F419" s="147"/>
      <c r="G419" s="147"/>
      <c r="H419" s="147"/>
      <c r="I419" s="147"/>
      <c r="J419" s="147"/>
      <c r="K419" s="147"/>
      <c r="L419" s="198">
        <f>V413</f>
        <v>1.0129999999999999</v>
      </c>
      <c r="M419" s="198"/>
      <c r="N419" s="198"/>
      <c r="O419" s="198"/>
      <c r="P419" s="198"/>
      <c r="Q419" s="198"/>
      <c r="R419" s="198"/>
      <c r="W419" s="380">
        <f t="shared" si="34"/>
        <v>10</v>
      </c>
      <c r="X419" s="117">
        <f t="shared" si="35"/>
        <v>0.125</v>
      </c>
      <c r="Y419" s="117">
        <f t="shared" si="35"/>
        <v>0.21</v>
      </c>
      <c r="Z419" s="117">
        <f t="shared" si="35"/>
        <v>8.4000000000000005E-2</v>
      </c>
      <c r="AA419" s="118">
        <f t="shared" si="36"/>
        <v>4.2000000000000003E-2</v>
      </c>
      <c r="AB419" s="118">
        <f t="shared" si="37"/>
        <v>8.4000000000000005E-2</v>
      </c>
      <c r="AC419" s="117">
        <f t="shared" si="38"/>
        <v>4.2000000000000003E-2</v>
      </c>
      <c r="AD419" s="118">
        <f t="shared" si="39"/>
        <v>0.125</v>
      </c>
      <c r="AH419" s="379">
        <v>10</v>
      </c>
      <c r="AI419" s="382">
        <f t="shared" si="27"/>
        <v>12.5</v>
      </c>
      <c r="AJ419" s="382">
        <f t="shared" si="28"/>
        <v>21</v>
      </c>
      <c r="AK419" s="382">
        <f t="shared" si="29"/>
        <v>8.4</v>
      </c>
      <c r="AL419" s="357">
        <f t="shared" si="30"/>
        <v>4.2</v>
      </c>
      <c r="AM419" s="357">
        <f t="shared" si="31"/>
        <v>8.4</v>
      </c>
      <c r="AN419" s="382">
        <f t="shared" si="32"/>
        <v>4.2</v>
      </c>
      <c r="AO419" s="357">
        <f t="shared" si="33"/>
        <v>12.5</v>
      </c>
    </row>
    <row r="420" spans="1:41" ht="20.100000000000001" customHeight="1" x14ac:dyDescent="0.25">
      <c r="A420" s="8"/>
      <c r="B420" s="8"/>
      <c r="C420" s="8"/>
      <c r="D420" s="8"/>
      <c r="E420" s="8"/>
      <c r="F420" s="8"/>
      <c r="G420" s="8"/>
      <c r="H420" s="8"/>
      <c r="I420" s="8"/>
      <c r="J420" s="8"/>
      <c r="K420" s="8"/>
      <c r="L420" s="8"/>
      <c r="M420" s="8"/>
      <c r="N420" s="8"/>
      <c r="O420" s="8"/>
      <c r="P420" s="8"/>
      <c r="Q420" s="8"/>
      <c r="R420" s="8"/>
      <c r="W420" s="380">
        <f t="shared" si="34"/>
        <v>11</v>
      </c>
      <c r="X420" s="117">
        <f t="shared" si="35"/>
        <v>0.12029999999999999</v>
      </c>
      <c r="Y420" s="117">
        <f t="shared" si="35"/>
        <v>0.20199999999999999</v>
      </c>
      <c r="Z420" s="117">
        <f t="shared" si="35"/>
        <v>8.0799999999999997E-2</v>
      </c>
      <c r="AA420" s="118">
        <f t="shared" si="36"/>
        <v>4.0399999999999998E-2</v>
      </c>
      <c r="AB420" s="118">
        <f t="shared" si="37"/>
        <v>8.0799999999999997E-2</v>
      </c>
      <c r="AC420" s="117">
        <f t="shared" si="38"/>
        <v>4.0399999999999998E-2</v>
      </c>
      <c r="AD420" s="118">
        <f t="shared" si="39"/>
        <v>0.12029999999999999</v>
      </c>
      <c r="AH420" s="379">
        <v>11</v>
      </c>
      <c r="AI420" s="382">
        <f t="shared" ref="AI420:AI429" si="40">12.5-(AH420-10)*4.7/10</f>
        <v>12.03</v>
      </c>
      <c r="AJ420" s="382">
        <f t="shared" ref="AJ420:AJ429" si="41">21-((AH420-10)*(8/10))</f>
        <v>20.2</v>
      </c>
      <c r="AK420" s="382">
        <f t="shared" ref="AK420:AK429" si="42">8.4-(AH420-10)*3.2/10</f>
        <v>8.08</v>
      </c>
      <c r="AL420" s="357">
        <f t="shared" si="30"/>
        <v>4.04</v>
      </c>
      <c r="AM420" s="357">
        <f t="shared" si="31"/>
        <v>8.08</v>
      </c>
      <c r="AN420" s="382">
        <f t="shared" ref="AN420:AN429" si="43">4.2-(AH420-10)*1.6/10</f>
        <v>4.04</v>
      </c>
      <c r="AO420" s="357">
        <f t="shared" si="33"/>
        <v>12.03</v>
      </c>
    </row>
    <row r="421" spans="1:41" ht="20.100000000000001" customHeight="1" x14ac:dyDescent="0.25">
      <c r="A421" s="147" t="s">
        <v>782</v>
      </c>
      <c r="B421" s="147"/>
      <c r="C421" s="147"/>
      <c r="D421" s="147"/>
      <c r="E421" s="147"/>
      <c r="F421" s="147"/>
      <c r="G421" s="147"/>
      <c r="H421" s="147"/>
      <c r="I421" s="147"/>
      <c r="J421" s="147"/>
      <c r="K421" s="147"/>
      <c r="L421" s="147"/>
      <c r="M421" s="147"/>
      <c r="N421" s="147"/>
      <c r="O421" s="248">
        <f>L418*L419</f>
        <v>202384.95538998125</v>
      </c>
      <c r="P421" s="248"/>
      <c r="Q421" s="248"/>
      <c r="R421" s="248"/>
      <c r="W421" s="380">
        <f t="shared" si="34"/>
        <v>12</v>
      </c>
      <c r="X421" s="117">
        <f t="shared" si="35"/>
        <v>0.11560000000000001</v>
      </c>
      <c r="Y421" s="117">
        <f t="shared" si="35"/>
        <v>0.19399999999999998</v>
      </c>
      <c r="Z421" s="117">
        <f t="shared" si="35"/>
        <v>7.7600000000000002E-2</v>
      </c>
      <c r="AA421" s="118">
        <f t="shared" si="36"/>
        <v>3.8800000000000001E-2</v>
      </c>
      <c r="AB421" s="118">
        <f t="shared" si="37"/>
        <v>7.7600000000000002E-2</v>
      </c>
      <c r="AC421" s="117">
        <f t="shared" si="38"/>
        <v>3.8800000000000001E-2</v>
      </c>
      <c r="AD421" s="118">
        <f t="shared" si="39"/>
        <v>0.11560000000000001</v>
      </c>
      <c r="AH421" s="379">
        <v>12</v>
      </c>
      <c r="AI421" s="382">
        <f t="shared" si="40"/>
        <v>11.56</v>
      </c>
      <c r="AJ421" s="382">
        <f t="shared" si="41"/>
        <v>19.399999999999999</v>
      </c>
      <c r="AK421" s="382">
        <f t="shared" si="42"/>
        <v>7.7600000000000007</v>
      </c>
      <c r="AL421" s="357">
        <f t="shared" si="30"/>
        <v>3.8800000000000003</v>
      </c>
      <c r="AM421" s="357">
        <f t="shared" si="31"/>
        <v>7.7600000000000007</v>
      </c>
      <c r="AN421" s="382">
        <f t="shared" si="43"/>
        <v>3.8800000000000003</v>
      </c>
      <c r="AO421" s="357">
        <f t="shared" si="33"/>
        <v>11.56</v>
      </c>
    </row>
    <row r="422" spans="1:41" ht="20.100000000000001" customHeight="1" x14ac:dyDescent="0.25">
      <c r="A422" s="8"/>
      <c r="B422" s="8"/>
      <c r="C422" s="8"/>
      <c r="D422" s="8"/>
      <c r="E422" s="8"/>
      <c r="F422" s="8"/>
      <c r="G422" s="8"/>
      <c r="H422" s="8"/>
      <c r="I422" s="8"/>
      <c r="J422" s="8"/>
      <c r="K422" s="8"/>
      <c r="L422" s="8"/>
      <c r="M422" s="8"/>
      <c r="N422" s="8"/>
      <c r="O422" s="8"/>
      <c r="P422" s="8"/>
      <c r="Q422" s="8"/>
      <c r="R422" s="8"/>
      <c r="W422" s="380">
        <f t="shared" si="34"/>
        <v>13</v>
      </c>
      <c r="X422" s="117">
        <f t="shared" si="35"/>
        <v>0.1109</v>
      </c>
      <c r="Y422" s="117">
        <f t="shared" si="35"/>
        <v>0.18600000000000003</v>
      </c>
      <c r="Z422" s="117">
        <f t="shared" si="35"/>
        <v>7.4400000000000008E-2</v>
      </c>
      <c r="AA422" s="118">
        <f t="shared" si="36"/>
        <v>3.7200000000000004E-2</v>
      </c>
      <c r="AB422" s="118">
        <f t="shared" si="37"/>
        <v>7.4400000000000008E-2</v>
      </c>
      <c r="AC422" s="117">
        <f t="shared" si="38"/>
        <v>3.7200000000000004E-2</v>
      </c>
      <c r="AD422" s="118">
        <f t="shared" si="39"/>
        <v>0.1109</v>
      </c>
      <c r="AH422" s="379">
        <v>13</v>
      </c>
      <c r="AI422" s="382">
        <f t="shared" si="40"/>
        <v>11.09</v>
      </c>
      <c r="AJ422" s="382">
        <f t="shared" si="41"/>
        <v>18.600000000000001</v>
      </c>
      <c r="AK422" s="382">
        <f t="shared" si="42"/>
        <v>7.44</v>
      </c>
      <c r="AL422" s="357">
        <f t="shared" si="30"/>
        <v>3.72</v>
      </c>
      <c r="AM422" s="357">
        <f t="shared" si="31"/>
        <v>7.44</v>
      </c>
      <c r="AN422" s="382">
        <f t="shared" si="43"/>
        <v>3.72</v>
      </c>
      <c r="AO422" s="357">
        <f t="shared" si="33"/>
        <v>11.09</v>
      </c>
    </row>
    <row r="423" spans="1:41" ht="20.100000000000001" customHeight="1" x14ac:dyDescent="0.25">
      <c r="A423" s="147" t="s">
        <v>783</v>
      </c>
      <c r="B423" s="147"/>
      <c r="C423" s="147"/>
      <c r="D423" s="147"/>
      <c r="E423" s="147"/>
      <c r="F423" s="147"/>
      <c r="G423" s="147"/>
      <c r="H423" s="147"/>
      <c r="I423" s="147"/>
      <c r="J423" s="147"/>
      <c r="K423" s="16"/>
      <c r="L423" s="16"/>
      <c r="M423" s="16"/>
      <c r="N423" s="16"/>
      <c r="O423" s="16"/>
      <c r="P423" s="16"/>
      <c r="Q423" s="16"/>
      <c r="R423" s="16"/>
      <c r="W423" s="380">
        <f t="shared" si="34"/>
        <v>14</v>
      </c>
      <c r="X423" s="117">
        <f t="shared" si="35"/>
        <v>0.10619999999999999</v>
      </c>
      <c r="Y423" s="117">
        <f t="shared" si="35"/>
        <v>0.17800000000000002</v>
      </c>
      <c r="Z423" s="117">
        <f t="shared" si="35"/>
        <v>7.1199999999999999E-2</v>
      </c>
      <c r="AA423" s="118">
        <f t="shared" si="36"/>
        <v>3.56E-2</v>
      </c>
      <c r="AB423" s="118">
        <f t="shared" si="37"/>
        <v>7.1199999999999999E-2</v>
      </c>
      <c r="AC423" s="117">
        <f t="shared" si="38"/>
        <v>3.56E-2</v>
      </c>
      <c r="AD423" s="118">
        <f t="shared" si="39"/>
        <v>0.10619999999999999</v>
      </c>
      <c r="AH423" s="379">
        <v>14</v>
      </c>
      <c r="AI423" s="382">
        <f t="shared" si="40"/>
        <v>10.62</v>
      </c>
      <c r="AJ423" s="382">
        <f t="shared" si="41"/>
        <v>17.8</v>
      </c>
      <c r="AK423" s="382">
        <f t="shared" si="42"/>
        <v>7.12</v>
      </c>
      <c r="AL423" s="357">
        <f t="shared" si="30"/>
        <v>3.56</v>
      </c>
      <c r="AM423" s="357">
        <f t="shared" si="31"/>
        <v>7.12</v>
      </c>
      <c r="AN423" s="382">
        <f t="shared" si="43"/>
        <v>3.56</v>
      </c>
      <c r="AO423" s="357">
        <f t="shared" si="33"/>
        <v>10.62</v>
      </c>
    </row>
    <row r="424" spans="1:41" ht="20.100000000000001" customHeight="1" x14ac:dyDescent="0.25">
      <c r="A424" s="8"/>
      <c r="B424" s="8"/>
      <c r="C424" s="8"/>
      <c r="D424" s="8"/>
      <c r="E424" s="8"/>
      <c r="F424" s="8"/>
      <c r="G424" s="8"/>
      <c r="H424" s="8"/>
      <c r="I424" s="8"/>
      <c r="J424" s="8"/>
      <c r="K424" s="8"/>
      <c r="L424" s="8"/>
      <c r="M424" s="8"/>
      <c r="N424" s="8"/>
      <c r="O424" s="8"/>
      <c r="P424" s="8"/>
      <c r="Q424" s="8"/>
      <c r="R424" s="8"/>
      <c r="W424" s="380">
        <f t="shared" si="34"/>
        <v>15</v>
      </c>
      <c r="X424" s="117">
        <f t="shared" si="35"/>
        <v>0.10150000000000001</v>
      </c>
      <c r="Y424" s="117">
        <f t="shared" si="35"/>
        <v>0.17</v>
      </c>
      <c r="Z424" s="117">
        <f t="shared" si="35"/>
        <v>6.8000000000000005E-2</v>
      </c>
      <c r="AA424" s="118">
        <f t="shared" si="36"/>
        <v>3.4000000000000002E-2</v>
      </c>
      <c r="AB424" s="118">
        <f t="shared" si="37"/>
        <v>6.8000000000000005E-2</v>
      </c>
      <c r="AC424" s="117">
        <f t="shared" si="38"/>
        <v>3.4000000000000002E-2</v>
      </c>
      <c r="AD424" s="118">
        <f t="shared" si="39"/>
        <v>0.10150000000000001</v>
      </c>
      <c r="AH424" s="379">
        <v>15</v>
      </c>
      <c r="AI424" s="382">
        <f t="shared" si="40"/>
        <v>10.15</v>
      </c>
      <c r="AJ424" s="382">
        <f t="shared" si="41"/>
        <v>17</v>
      </c>
      <c r="AK424" s="382">
        <f t="shared" si="42"/>
        <v>6.8000000000000007</v>
      </c>
      <c r="AL424" s="357">
        <f t="shared" si="30"/>
        <v>3.4000000000000004</v>
      </c>
      <c r="AM424" s="357">
        <f t="shared" si="31"/>
        <v>6.8000000000000007</v>
      </c>
      <c r="AN424" s="382">
        <f t="shared" si="43"/>
        <v>3.4000000000000004</v>
      </c>
      <c r="AO424" s="357">
        <f t="shared" si="33"/>
        <v>10.15</v>
      </c>
    </row>
    <row r="425" spans="1:41" ht="20.100000000000001" customHeight="1" x14ac:dyDescent="0.25">
      <c r="A425" s="8"/>
      <c r="B425" s="8"/>
      <c r="C425" s="8"/>
      <c r="D425" s="8"/>
      <c r="E425" s="8"/>
      <c r="F425" s="8"/>
      <c r="G425" s="8"/>
      <c r="H425" s="8"/>
      <c r="I425" s="8"/>
      <c r="J425" s="8"/>
      <c r="K425" s="8"/>
      <c r="L425" s="8"/>
      <c r="M425" s="8"/>
      <c r="N425" s="8"/>
      <c r="O425" s="8"/>
      <c r="P425" s="8"/>
      <c r="Q425" s="8"/>
      <c r="R425" s="8"/>
      <c r="W425" s="380">
        <f t="shared" si="34"/>
        <v>16</v>
      </c>
      <c r="X425" s="117">
        <f t="shared" si="35"/>
        <v>9.6799999999999997E-2</v>
      </c>
      <c r="Y425" s="117">
        <f t="shared" si="35"/>
        <v>0.16200000000000001</v>
      </c>
      <c r="Z425" s="117">
        <f t="shared" si="35"/>
        <v>6.480000000000001E-2</v>
      </c>
      <c r="AA425" s="118">
        <f t="shared" si="36"/>
        <v>3.2400000000000005E-2</v>
      </c>
      <c r="AB425" s="118">
        <f t="shared" si="37"/>
        <v>6.480000000000001E-2</v>
      </c>
      <c r="AC425" s="117">
        <f t="shared" si="38"/>
        <v>3.2400000000000005E-2</v>
      </c>
      <c r="AD425" s="118">
        <f t="shared" si="39"/>
        <v>9.6799999999999997E-2</v>
      </c>
      <c r="AH425" s="379">
        <v>16</v>
      </c>
      <c r="AI425" s="382">
        <f t="shared" si="40"/>
        <v>9.68</v>
      </c>
      <c r="AJ425" s="382">
        <f t="shared" si="41"/>
        <v>16.2</v>
      </c>
      <c r="AK425" s="382">
        <f t="shared" si="42"/>
        <v>6.48</v>
      </c>
      <c r="AL425" s="357">
        <f t="shared" si="30"/>
        <v>3.24</v>
      </c>
      <c r="AM425" s="357">
        <f t="shared" si="31"/>
        <v>6.48</v>
      </c>
      <c r="AN425" s="382">
        <f t="shared" si="43"/>
        <v>3.24</v>
      </c>
      <c r="AO425" s="357">
        <f t="shared" si="33"/>
        <v>9.68</v>
      </c>
    </row>
    <row r="426" spans="1:41" ht="20.100000000000001" customHeight="1" x14ac:dyDescent="0.25">
      <c r="A426" s="8"/>
      <c r="B426" s="8"/>
      <c r="C426" s="8"/>
      <c r="D426" s="8"/>
      <c r="E426" s="8"/>
      <c r="F426" s="8"/>
      <c r="G426" s="8"/>
      <c r="H426" s="8"/>
      <c r="I426" s="8"/>
      <c r="J426" s="8"/>
      <c r="K426" s="8"/>
      <c r="L426" s="8"/>
      <c r="M426" s="8"/>
      <c r="N426" s="8"/>
      <c r="O426" s="8"/>
      <c r="P426" s="8"/>
      <c r="Q426" s="8"/>
      <c r="R426" s="8"/>
      <c r="W426" s="380">
        <f t="shared" si="34"/>
        <v>17</v>
      </c>
      <c r="X426" s="117">
        <f t="shared" si="35"/>
        <v>9.2100000000000015E-2</v>
      </c>
      <c r="Y426" s="117">
        <f t="shared" si="35"/>
        <v>0.154</v>
      </c>
      <c r="Z426" s="117">
        <f t="shared" si="35"/>
        <v>6.1600000000000002E-2</v>
      </c>
      <c r="AA426" s="118">
        <f t="shared" si="36"/>
        <v>3.0800000000000001E-2</v>
      </c>
      <c r="AB426" s="118">
        <f t="shared" si="37"/>
        <v>6.1600000000000002E-2</v>
      </c>
      <c r="AC426" s="117">
        <f t="shared" si="38"/>
        <v>3.0800000000000001E-2</v>
      </c>
      <c r="AD426" s="118">
        <f t="shared" si="39"/>
        <v>9.2100000000000015E-2</v>
      </c>
      <c r="AH426" s="379">
        <v>17</v>
      </c>
      <c r="AI426" s="382">
        <f t="shared" si="40"/>
        <v>9.2100000000000009</v>
      </c>
      <c r="AJ426" s="382">
        <f t="shared" si="41"/>
        <v>15.399999999999999</v>
      </c>
      <c r="AK426" s="382">
        <f t="shared" si="42"/>
        <v>6.16</v>
      </c>
      <c r="AL426" s="357">
        <f t="shared" si="30"/>
        <v>3.08</v>
      </c>
      <c r="AM426" s="357">
        <f t="shared" si="31"/>
        <v>6.16</v>
      </c>
      <c r="AN426" s="382">
        <f t="shared" si="43"/>
        <v>3.08</v>
      </c>
      <c r="AO426" s="357">
        <f t="shared" si="33"/>
        <v>9.2100000000000009</v>
      </c>
    </row>
    <row r="427" spans="1:41" ht="20.100000000000001" customHeight="1" x14ac:dyDescent="0.25">
      <c r="A427" s="8"/>
      <c r="B427" s="8"/>
      <c r="C427" s="8"/>
      <c r="D427" s="8"/>
      <c r="E427" s="8"/>
      <c r="F427" s="8"/>
      <c r="G427" s="8"/>
      <c r="H427" s="8"/>
      <c r="I427" s="8"/>
      <c r="J427" s="8"/>
      <c r="K427" s="8"/>
      <c r="L427" s="8"/>
      <c r="M427" s="8"/>
      <c r="N427" s="8"/>
      <c r="O427" s="8"/>
      <c r="P427" s="8"/>
      <c r="Q427" s="8"/>
      <c r="R427" s="8"/>
      <c r="W427" s="380">
        <f t="shared" si="34"/>
        <v>18</v>
      </c>
      <c r="X427" s="117">
        <f t="shared" si="35"/>
        <v>8.7400000000000005E-2</v>
      </c>
      <c r="Y427" s="117">
        <f t="shared" si="35"/>
        <v>0.14599999999999999</v>
      </c>
      <c r="Z427" s="117">
        <f t="shared" si="35"/>
        <v>5.8400000000000001E-2</v>
      </c>
      <c r="AA427" s="118">
        <f t="shared" si="36"/>
        <v>2.92E-2</v>
      </c>
      <c r="AB427" s="118">
        <f t="shared" si="37"/>
        <v>5.8400000000000001E-2</v>
      </c>
      <c r="AC427" s="117">
        <f t="shared" si="38"/>
        <v>2.92E-2</v>
      </c>
      <c r="AD427" s="118">
        <f t="shared" si="39"/>
        <v>8.7400000000000005E-2</v>
      </c>
      <c r="AH427" s="379">
        <v>18</v>
      </c>
      <c r="AI427" s="382">
        <f t="shared" si="40"/>
        <v>8.74</v>
      </c>
      <c r="AJ427" s="382">
        <f t="shared" si="41"/>
        <v>14.6</v>
      </c>
      <c r="AK427" s="382">
        <f t="shared" si="42"/>
        <v>5.84</v>
      </c>
      <c r="AL427" s="357">
        <f t="shared" si="30"/>
        <v>2.92</v>
      </c>
      <c r="AM427" s="357">
        <f t="shared" si="31"/>
        <v>5.84</v>
      </c>
      <c r="AN427" s="382">
        <f t="shared" si="43"/>
        <v>2.92</v>
      </c>
      <c r="AO427" s="357">
        <f t="shared" si="33"/>
        <v>8.74</v>
      </c>
    </row>
    <row r="428" spans="1:41" ht="20.100000000000001" customHeight="1" x14ac:dyDescent="0.25">
      <c r="A428" s="8"/>
      <c r="B428" s="8"/>
      <c r="C428" s="8"/>
      <c r="D428" s="8"/>
      <c r="E428" s="8"/>
      <c r="F428" s="8"/>
      <c r="G428" s="8"/>
      <c r="H428" s="8"/>
      <c r="I428" s="8"/>
      <c r="J428" s="8"/>
      <c r="K428" s="8"/>
      <c r="L428" s="8"/>
      <c r="M428" s="8"/>
      <c r="N428" s="8"/>
      <c r="O428" s="8"/>
      <c r="P428" s="8"/>
      <c r="Q428" s="8"/>
      <c r="R428" s="8"/>
      <c r="W428" s="380">
        <f t="shared" si="34"/>
        <v>19</v>
      </c>
      <c r="X428" s="117">
        <f t="shared" si="35"/>
        <v>8.2699999999999996E-2</v>
      </c>
      <c r="Y428" s="117">
        <f t="shared" si="35"/>
        <v>0.13800000000000001</v>
      </c>
      <c r="Z428" s="117">
        <f t="shared" si="35"/>
        <v>5.5200000000000006E-2</v>
      </c>
      <c r="AA428" s="118">
        <f t="shared" si="36"/>
        <v>2.7600000000000003E-2</v>
      </c>
      <c r="AB428" s="118">
        <f t="shared" si="37"/>
        <v>5.5200000000000006E-2</v>
      </c>
      <c r="AC428" s="117">
        <f t="shared" si="38"/>
        <v>2.7600000000000003E-2</v>
      </c>
      <c r="AD428" s="118">
        <f t="shared" si="39"/>
        <v>8.2699999999999996E-2</v>
      </c>
      <c r="AH428" s="379">
        <v>19</v>
      </c>
      <c r="AI428" s="382">
        <f t="shared" si="40"/>
        <v>8.27</v>
      </c>
      <c r="AJ428" s="382">
        <f t="shared" si="41"/>
        <v>13.8</v>
      </c>
      <c r="AK428" s="382">
        <f t="shared" si="42"/>
        <v>5.5200000000000005</v>
      </c>
      <c r="AL428" s="357">
        <f t="shared" si="30"/>
        <v>2.7600000000000002</v>
      </c>
      <c r="AM428" s="357">
        <f t="shared" si="31"/>
        <v>5.5200000000000005</v>
      </c>
      <c r="AN428" s="382">
        <f t="shared" si="43"/>
        <v>2.7600000000000002</v>
      </c>
      <c r="AO428" s="357">
        <f t="shared" si="33"/>
        <v>8.27</v>
      </c>
    </row>
    <row r="429" spans="1:41" ht="20.100000000000001" customHeight="1" x14ac:dyDescent="0.25">
      <c r="A429" s="8"/>
      <c r="B429" s="8"/>
      <c r="C429" s="8"/>
      <c r="D429" s="8"/>
      <c r="E429" s="8"/>
      <c r="F429" s="8"/>
      <c r="G429" s="8"/>
      <c r="H429" s="8"/>
      <c r="I429" s="8"/>
      <c r="J429" s="8"/>
      <c r="K429" s="8"/>
      <c r="L429" s="8"/>
      <c r="M429" s="8"/>
      <c r="N429" s="8"/>
      <c r="O429" s="8"/>
      <c r="P429" s="8"/>
      <c r="Q429" s="8"/>
      <c r="R429" s="8"/>
      <c r="T429" s="385" t="str">
        <f>IF(P438&gt;0.01,"Reduzir o número de casas decimais","")</f>
        <v/>
      </c>
      <c r="U429" s="385"/>
      <c r="W429" s="380">
        <f t="shared" si="34"/>
        <v>20</v>
      </c>
      <c r="X429" s="117">
        <f t="shared" si="35"/>
        <v>7.8E-2</v>
      </c>
      <c r="Y429" s="117">
        <f t="shared" si="35"/>
        <v>0.13</v>
      </c>
      <c r="Z429" s="117">
        <f t="shared" si="35"/>
        <v>5.2000000000000005E-2</v>
      </c>
      <c r="AA429" s="118">
        <f t="shared" si="36"/>
        <v>2.6000000000000002E-2</v>
      </c>
      <c r="AB429" s="118">
        <f t="shared" si="37"/>
        <v>5.2000000000000005E-2</v>
      </c>
      <c r="AC429" s="117">
        <f t="shared" si="38"/>
        <v>2.6000000000000002E-2</v>
      </c>
      <c r="AD429" s="118">
        <f t="shared" si="39"/>
        <v>7.8E-2</v>
      </c>
      <c r="AH429" s="379">
        <v>20</v>
      </c>
      <c r="AI429" s="382">
        <f t="shared" si="40"/>
        <v>7.8</v>
      </c>
      <c r="AJ429" s="382">
        <f t="shared" si="41"/>
        <v>13</v>
      </c>
      <c r="AK429" s="382">
        <f t="shared" si="42"/>
        <v>5.2</v>
      </c>
      <c r="AL429" s="357">
        <f t="shared" si="30"/>
        <v>2.6</v>
      </c>
      <c r="AM429" s="357">
        <f t="shared" si="31"/>
        <v>5.2</v>
      </c>
      <c r="AN429" s="382">
        <f t="shared" si="43"/>
        <v>2.6</v>
      </c>
      <c r="AO429" s="357">
        <f t="shared" si="33"/>
        <v>7.8</v>
      </c>
    </row>
    <row r="430" spans="1:41" ht="20.100000000000001" customHeight="1" x14ac:dyDescent="0.25">
      <c r="A430" s="141"/>
      <c r="B430" s="141"/>
      <c r="C430" s="141"/>
      <c r="D430" s="141"/>
      <c r="E430" s="141"/>
      <c r="F430" s="141"/>
      <c r="G430" s="141"/>
      <c r="H430" s="141"/>
      <c r="I430" s="141"/>
      <c r="J430" s="141"/>
      <c r="K430" s="8"/>
      <c r="L430" s="8"/>
      <c r="M430" s="8"/>
      <c r="N430" s="8"/>
      <c r="O430" s="8"/>
      <c r="P430" s="8"/>
      <c r="Q430" s="8"/>
      <c r="R430" s="8"/>
      <c r="W430" s="380">
        <f t="shared" si="34"/>
        <v>21</v>
      </c>
      <c r="X430" s="117">
        <f t="shared" si="35"/>
        <v>7.0199999999999999E-2</v>
      </c>
      <c r="Y430" s="117">
        <f t="shared" si="35"/>
        <v>0.11699999999999999</v>
      </c>
      <c r="Z430" s="117">
        <f t="shared" si="35"/>
        <v>4.6799999999999994E-2</v>
      </c>
      <c r="AA430" s="118">
        <f t="shared" si="36"/>
        <v>2.3399999999999997E-2</v>
      </c>
      <c r="AB430" s="118">
        <f t="shared" si="37"/>
        <v>4.6799999999999994E-2</v>
      </c>
      <c r="AC430" s="117">
        <f t="shared" si="38"/>
        <v>2.3399999999999997E-2</v>
      </c>
      <c r="AD430" s="118">
        <f t="shared" si="39"/>
        <v>7.0199999999999999E-2</v>
      </c>
      <c r="AH430" s="379">
        <v>21</v>
      </c>
      <c r="AI430" s="382">
        <f t="shared" ref="AI430:AI439" si="44">7.8-(AH430-20)*7.8/10</f>
        <v>7.02</v>
      </c>
      <c r="AJ430" s="382">
        <f t="shared" ref="AJ430:AJ439" si="45">13-((AH430-20)*(13/10))</f>
        <v>11.7</v>
      </c>
      <c r="AK430" s="382">
        <f t="shared" ref="AK430:AK439" si="46">5.2-(AH430-20)*5.2/10</f>
        <v>4.68</v>
      </c>
      <c r="AL430" s="357">
        <f t="shared" si="30"/>
        <v>2.34</v>
      </c>
      <c r="AM430" s="357">
        <f t="shared" si="31"/>
        <v>4.68</v>
      </c>
      <c r="AN430" s="382">
        <f t="shared" ref="AN430:AN439" si="47">2.6-(AH430-20)*2.6/10</f>
        <v>2.34</v>
      </c>
      <c r="AO430" s="357">
        <f t="shared" si="33"/>
        <v>7.02</v>
      </c>
    </row>
    <row r="431" spans="1:41" ht="20.100000000000001" customHeight="1" x14ac:dyDescent="0.25">
      <c r="A431" s="8"/>
      <c r="B431" s="8"/>
      <c r="C431" s="8"/>
      <c r="D431" s="8"/>
      <c r="E431" s="8"/>
      <c r="F431" s="8"/>
      <c r="G431" s="8"/>
      <c r="H431" s="8"/>
      <c r="I431" s="8"/>
      <c r="J431" s="8"/>
      <c r="K431" s="8"/>
      <c r="L431" s="8"/>
      <c r="M431" s="8"/>
      <c r="N431" s="8"/>
      <c r="O431" s="8"/>
      <c r="P431" s="8"/>
      <c r="Q431" s="8"/>
      <c r="R431" s="8"/>
      <c r="W431" s="380">
        <f t="shared" si="34"/>
        <v>22</v>
      </c>
      <c r="X431" s="117">
        <f t="shared" si="35"/>
        <v>6.2400000000000004E-2</v>
      </c>
      <c r="Y431" s="117">
        <f t="shared" si="35"/>
        <v>0.10400000000000001</v>
      </c>
      <c r="Z431" s="117">
        <f t="shared" si="35"/>
        <v>4.1599999999999998E-2</v>
      </c>
      <c r="AA431" s="118">
        <f t="shared" si="36"/>
        <v>2.0799999999999999E-2</v>
      </c>
      <c r="AB431" s="118">
        <f t="shared" si="37"/>
        <v>4.1599999999999998E-2</v>
      </c>
      <c r="AC431" s="117">
        <f t="shared" si="38"/>
        <v>2.0799999999999999E-2</v>
      </c>
      <c r="AD431" s="118">
        <f t="shared" si="39"/>
        <v>6.2400000000000004E-2</v>
      </c>
      <c r="AH431" s="379">
        <v>22</v>
      </c>
      <c r="AI431" s="382">
        <f t="shared" si="44"/>
        <v>6.24</v>
      </c>
      <c r="AJ431" s="382">
        <f t="shared" si="45"/>
        <v>10.4</v>
      </c>
      <c r="AK431" s="382">
        <f t="shared" si="46"/>
        <v>4.16</v>
      </c>
      <c r="AL431" s="357">
        <f t="shared" si="30"/>
        <v>2.08</v>
      </c>
      <c r="AM431" s="357">
        <f t="shared" si="31"/>
        <v>4.16</v>
      </c>
      <c r="AN431" s="382">
        <f t="shared" si="47"/>
        <v>2.08</v>
      </c>
      <c r="AO431" s="357">
        <f t="shared" si="33"/>
        <v>6.24</v>
      </c>
    </row>
    <row r="432" spans="1:41" ht="20.100000000000001" customHeight="1" x14ac:dyDescent="0.25">
      <c r="A432" s="8"/>
      <c r="B432" s="8"/>
      <c r="C432" s="8"/>
      <c r="D432" s="8"/>
      <c r="E432" s="8"/>
      <c r="F432" s="8"/>
      <c r="G432" s="8"/>
      <c r="H432" s="8"/>
      <c r="I432" s="8"/>
      <c r="J432" s="8"/>
      <c r="K432" s="8"/>
      <c r="L432" s="8"/>
      <c r="M432" s="8"/>
      <c r="N432" s="8"/>
      <c r="O432" s="8"/>
      <c r="P432" s="8"/>
      <c r="Q432" s="8"/>
      <c r="R432" s="8"/>
      <c r="W432" s="380">
        <f t="shared" si="34"/>
        <v>23</v>
      </c>
      <c r="X432" s="117">
        <f t="shared" si="35"/>
        <v>5.4600000000000003E-2</v>
      </c>
      <c r="Y432" s="117">
        <f t="shared" si="35"/>
        <v>9.0999999999999998E-2</v>
      </c>
      <c r="Z432" s="117">
        <f t="shared" si="35"/>
        <v>3.6400000000000002E-2</v>
      </c>
      <c r="AA432" s="118">
        <f t="shared" si="36"/>
        <v>1.8200000000000001E-2</v>
      </c>
      <c r="AB432" s="118">
        <f t="shared" si="37"/>
        <v>3.6400000000000002E-2</v>
      </c>
      <c r="AC432" s="117">
        <f t="shared" si="38"/>
        <v>1.8200000000000001E-2</v>
      </c>
      <c r="AD432" s="118">
        <f t="shared" si="39"/>
        <v>5.4600000000000003E-2</v>
      </c>
      <c r="AH432" s="379">
        <v>23</v>
      </c>
      <c r="AI432" s="382">
        <f t="shared" si="44"/>
        <v>5.46</v>
      </c>
      <c r="AJ432" s="382">
        <f t="shared" si="45"/>
        <v>9.1</v>
      </c>
      <c r="AK432" s="382">
        <f t="shared" si="46"/>
        <v>3.64</v>
      </c>
      <c r="AL432" s="357">
        <f t="shared" si="30"/>
        <v>1.82</v>
      </c>
      <c r="AM432" s="357">
        <f t="shared" si="31"/>
        <v>3.64</v>
      </c>
      <c r="AN432" s="382">
        <f t="shared" si="47"/>
        <v>1.82</v>
      </c>
      <c r="AO432" s="357">
        <f t="shared" si="33"/>
        <v>5.46</v>
      </c>
    </row>
    <row r="433" spans="1:41" ht="20.100000000000001" customHeight="1" x14ac:dyDescent="0.25">
      <c r="A433" s="8"/>
      <c r="B433" s="8"/>
      <c r="C433" s="8"/>
      <c r="D433" s="8"/>
      <c r="E433" s="8"/>
      <c r="F433" s="8"/>
      <c r="G433" s="8"/>
      <c r="H433" s="8"/>
      <c r="I433" s="8"/>
      <c r="J433" s="8"/>
      <c r="K433" s="8"/>
      <c r="L433" s="8"/>
      <c r="M433" s="8"/>
      <c r="N433" s="8"/>
      <c r="O433" s="8"/>
      <c r="P433" s="8"/>
      <c r="Q433" s="8"/>
      <c r="R433" s="8"/>
      <c r="W433" s="380">
        <f t="shared" si="34"/>
        <v>24</v>
      </c>
      <c r="X433" s="117">
        <f t="shared" si="35"/>
        <v>4.6799999999999994E-2</v>
      </c>
      <c r="Y433" s="117">
        <f t="shared" si="35"/>
        <v>7.8E-2</v>
      </c>
      <c r="Z433" s="117">
        <f t="shared" si="35"/>
        <v>3.1200000000000002E-2</v>
      </c>
      <c r="AA433" s="118">
        <f t="shared" si="36"/>
        <v>1.5600000000000001E-2</v>
      </c>
      <c r="AB433" s="118">
        <f t="shared" si="37"/>
        <v>3.1200000000000002E-2</v>
      </c>
      <c r="AC433" s="117">
        <f t="shared" si="38"/>
        <v>1.5600000000000001E-2</v>
      </c>
      <c r="AD433" s="118">
        <f t="shared" si="39"/>
        <v>4.6799999999999994E-2</v>
      </c>
      <c r="AH433" s="379">
        <v>24</v>
      </c>
      <c r="AI433" s="382">
        <f t="shared" si="44"/>
        <v>4.68</v>
      </c>
      <c r="AJ433" s="382">
        <f t="shared" si="45"/>
        <v>7.8</v>
      </c>
      <c r="AK433" s="382">
        <f t="shared" si="46"/>
        <v>3.12</v>
      </c>
      <c r="AL433" s="357">
        <f t="shared" si="30"/>
        <v>1.56</v>
      </c>
      <c r="AM433" s="357">
        <f t="shared" si="31"/>
        <v>3.12</v>
      </c>
      <c r="AN433" s="382">
        <f t="shared" si="47"/>
        <v>1.56</v>
      </c>
      <c r="AO433" s="357">
        <f t="shared" si="33"/>
        <v>4.68</v>
      </c>
    </row>
    <row r="434" spans="1:41" ht="20.100000000000001" customHeight="1" x14ac:dyDescent="0.25">
      <c r="A434" s="153" t="s">
        <v>55</v>
      </c>
      <c r="B434" s="153"/>
      <c r="C434" s="153"/>
      <c r="D434" s="153"/>
      <c r="E434" s="153"/>
      <c r="F434" s="153"/>
      <c r="G434" s="153"/>
      <c r="H434" s="153"/>
      <c r="I434" s="153"/>
      <c r="J434" s="153"/>
      <c r="K434" s="153"/>
      <c r="L434" s="153"/>
      <c r="M434" s="153"/>
      <c r="N434" s="153"/>
      <c r="O434" s="153"/>
      <c r="P434" s="153"/>
      <c r="Q434" s="153"/>
      <c r="R434" s="153"/>
      <c r="W434" s="380">
        <f t="shared" si="34"/>
        <v>25</v>
      </c>
      <c r="X434" s="117">
        <f t="shared" si="35"/>
        <v>3.9E-2</v>
      </c>
      <c r="Y434" s="117">
        <f t="shared" si="35"/>
        <v>6.5000000000000002E-2</v>
      </c>
      <c r="Z434" s="117">
        <f t="shared" si="35"/>
        <v>2.6000000000000002E-2</v>
      </c>
      <c r="AA434" s="118">
        <f t="shared" si="36"/>
        <v>1.3000000000000001E-2</v>
      </c>
      <c r="AB434" s="118">
        <f t="shared" si="37"/>
        <v>2.6000000000000002E-2</v>
      </c>
      <c r="AC434" s="117">
        <f t="shared" si="38"/>
        <v>1.3000000000000001E-2</v>
      </c>
      <c r="AD434" s="118">
        <f t="shared" si="39"/>
        <v>3.9E-2</v>
      </c>
      <c r="AH434" s="379">
        <v>25</v>
      </c>
      <c r="AI434" s="382">
        <f t="shared" si="44"/>
        <v>3.9</v>
      </c>
      <c r="AJ434" s="382">
        <f t="shared" si="45"/>
        <v>6.5</v>
      </c>
      <c r="AK434" s="382">
        <f t="shared" si="46"/>
        <v>2.6</v>
      </c>
      <c r="AL434" s="357">
        <f t="shared" si="30"/>
        <v>1.3</v>
      </c>
      <c r="AM434" s="357">
        <f t="shared" si="31"/>
        <v>2.6</v>
      </c>
      <c r="AN434" s="382">
        <f t="shared" si="47"/>
        <v>1.3</v>
      </c>
      <c r="AO434" s="357">
        <f t="shared" si="33"/>
        <v>3.9</v>
      </c>
    </row>
    <row r="435" spans="1:41" ht="20.100000000000001" customHeight="1" x14ac:dyDescent="0.25">
      <c r="A435" s="8"/>
      <c r="B435" s="8"/>
      <c r="C435" s="8"/>
      <c r="D435" s="8"/>
      <c r="E435" s="8"/>
      <c r="F435" s="8"/>
      <c r="G435" s="8"/>
      <c r="H435" s="8"/>
      <c r="I435" s="8"/>
      <c r="J435" s="8"/>
      <c r="K435" s="8"/>
      <c r="L435" s="8"/>
      <c r="M435" s="8"/>
      <c r="N435" s="8"/>
      <c r="O435" s="8"/>
      <c r="P435" s="8"/>
      <c r="Q435" s="8"/>
      <c r="R435" s="8"/>
      <c r="W435" s="380">
        <f t="shared" si="34"/>
        <v>26</v>
      </c>
      <c r="X435" s="117">
        <f t="shared" si="35"/>
        <v>3.1200000000000002E-2</v>
      </c>
      <c r="Y435" s="117">
        <f t="shared" si="35"/>
        <v>5.1999999999999991E-2</v>
      </c>
      <c r="Z435" s="117">
        <f t="shared" si="35"/>
        <v>2.0799999999999999E-2</v>
      </c>
      <c r="AA435" s="118">
        <f t="shared" si="36"/>
        <v>1.04E-2</v>
      </c>
      <c r="AB435" s="118">
        <f t="shared" si="37"/>
        <v>2.0799999999999999E-2</v>
      </c>
      <c r="AC435" s="117">
        <f t="shared" si="38"/>
        <v>1.04E-2</v>
      </c>
      <c r="AD435" s="118">
        <f t="shared" si="39"/>
        <v>3.1200000000000002E-2</v>
      </c>
      <c r="AH435" s="379">
        <v>26</v>
      </c>
      <c r="AI435" s="382">
        <f t="shared" si="44"/>
        <v>3.12</v>
      </c>
      <c r="AJ435" s="382">
        <f t="shared" si="45"/>
        <v>5.1999999999999993</v>
      </c>
      <c r="AK435" s="382">
        <f t="shared" si="46"/>
        <v>2.08</v>
      </c>
      <c r="AL435" s="357">
        <f t="shared" si="30"/>
        <v>1.04</v>
      </c>
      <c r="AM435" s="357">
        <f t="shared" si="31"/>
        <v>2.08</v>
      </c>
      <c r="AN435" s="382">
        <f t="shared" si="47"/>
        <v>1.04</v>
      </c>
      <c r="AO435" s="357">
        <f t="shared" si="33"/>
        <v>3.12</v>
      </c>
    </row>
    <row r="436" spans="1:41" ht="20.100000000000001" customHeight="1" x14ac:dyDescent="0.25">
      <c r="A436" s="8"/>
      <c r="B436" s="8"/>
      <c r="C436" s="8"/>
      <c r="D436" s="8"/>
      <c r="E436" s="8"/>
      <c r="F436" s="8"/>
      <c r="G436" s="8"/>
      <c r="H436" s="8"/>
      <c r="I436" s="8"/>
      <c r="J436" s="8"/>
      <c r="K436" s="153" t="s">
        <v>56</v>
      </c>
      <c r="L436" s="153"/>
      <c r="M436" s="153"/>
      <c r="N436" s="153"/>
      <c r="O436" s="148">
        <v>1</v>
      </c>
      <c r="P436" s="148"/>
      <c r="Q436" s="148"/>
      <c r="R436" s="148"/>
      <c r="W436" s="380">
        <f t="shared" si="34"/>
        <v>27</v>
      </c>
      <c r="X436" s="117">
        <f t="shared" si="35"/>
        <v>2.3399999999999997E-2</v>
      </c>
      <c r="Y436" s="117">
        <f t="shared" si="35"/>
        <v>3.9000000000000007E-2</v>
      </c>
      <c r="Z436" s="117">
        <f t="shared" si="35"/>
        <v>1.5600000000000004E-2</v>
      </c>
      <c r="AA436" s="118">
        <f t="shared" si="36"/>
        <v>7.8000000000000022E-3</v>
      </c>
      <c r="AB436" s="118">
        <f t="shared" si="37"/>
        <v>1.5600000000000004E-2</v>
      </c>
      <c r="AC436" s="117">
        <f t="shared" si="38"/>
        <v>7.8000000000000022E-3</v>
      </c>
      <c r="AD436" s="118">
        <f t="shared" si="39"/>
        <v>2.3399999999999997E-2</v>
      </c>
      <c r="AH436" s="379">
        <v>27</v>
      </c>
      <c r="AI436" s="382">
        <f t="shared" si="44"/>
        <v>2.34</v>
      </c>
      <c r="AJ436" s="382">
        <f t="shared" si="45"/>
        <v>3.9000000000000004</v>
      </c>
      <c r="AK436" s="382">
        <f t="shared" si="46"/>
        <v>1.5600000000000005</v>
      </c>
      <c r="AL436" s="357">
        <f t="shared" si="30"/>
        <v>0.78000000000000025</v>
      </c>
      <c r="AM436" s="357">
        <f t="shared" si="31"/>
        <v>1.5600000000000005</v>
      </c>
      <c r="AN436" s="382">
        <f t="shared" si="47"/>
        <v>0.78000000000000025</v>
      </c>
      <c r="AO436" s="357">
        <f t="shared" si="33"/>
        <v>2.34</v>
      </c>
    </row>
    <row r="437" spans="1:41" ht="20.100000000000001" customHeight="1" x14ac:dyDescent="0.25">
      <c r="A437" s="8"/>
      <c r="B437" s="8"/>
      <c r="C437" s="8"/>
      <c r="D437" s="8"/>
      <c r="E437" s="8"/>
      <c r="F437" s="8"/>
      <c r="G437" s="8"/>
      <c r="H437" s="8"/>
      <c r="I437" s="8"/>
      <c r="J437" s="8"/>
      <c r="K437" s="196" t="s">
        <v>57</v>
      </c>
      <c r="L437" s="196"/>
      <c r="M437" s="196"/>
      <c r="N437" s="196"/>
      <c r="O437" s="160">
        <f>O440-O421</f>
        <v>5.0446100187546108</v>
      </c>
      <c r="P437" s="160"/>
      <c r="Q437" s="160"/>
      <c r="R437" s="160"/>
      <c r="W437" s="380">
        <f t="shared" si="34"/>
        <v>28</v>
      </c>
      <c r="X437" s="117">
        <f t="shared" si="35"/>
        <v>1.5599999999999996E-2</v>
      </c>
      <c r="Y437" s="117">
        <f t="shared" si="35"/>
        <v>2.5999999999999995E-2</v>
      </c>
      <c r="Z437" s="117">
        <f t="shared" si="35"/>
        <v>1.04E-2</v>
      </c>
      <c r="AA437" s="118">
        <f t="shared" si="36"/>
        <v>5.1999999999999998E-3</v>
      </c>
      <c r="AB437" s="118">
        <f t="shared" si="37"/>
        <v>1.04E-2</v>
      </c>
      <c r="AC437" s="117">
        <f t="shared" si="38"/>
        <v>5.1999999999999998E-3</v>
      </c>
      <c r="AD437" s="118">
        <f t="shared" si="39"/>
        <v>1.5599999999999996E-2</v>
      </c>
      <c r="AH437" s="379">
        <v>28</v>
      </c>
      <c r="AI437" s="382">
        <f t="shared" si="44"/>
        <v>1.5599999999999996</v>
      </c>
      <c r="AJ437" s="382">
        <f t="shared" si="45"/>
        <v>2.5999999999999996</v>
      </c>
      <c r="AK437" s="382">
        <f t="shared" si="46"/>
        <v>1.04</v>
      </c>
      <c r="AL437" s="357">
        <f t="shared" si="30"/>
        <v>0.52</v>
      </c>
      <c r="AM437" s="357">
        <f t="shared" si="31"/>
        <v>1.04</v>
      </c>
      <c r="AN437" s="382">
        <f t="shared" si="47"/>
        <v>0.52</v>
      </c>
      <c r="AO437" s="357">
        <f t="shared" si="33"/>
        <v>1.5599999999999996</v>
      </c>
    </row>
    <row r="438" spans="1:41" s="356" customFormat="1" ht="20.100000000000001" customHeight="1" x14ac:dyDescent="0.25">
      <c r="A438" s="8"/>
      <c r="B438" s="8"/>
      <c r="C438" s="8"/>
      <c r="D438" s="8"/>
      <c r="E438" s="8"/>
      <c r="F438" s="8"/>
      <c r="G438" s="8"/>
      <c r="H438" s="8"/>
      <c r="I438" s="8"/>
      <c r="J438" s="8"/>
      <c r="K438" s="196" t="s">
        <v>58</v>
      </c>
      <c r="L438" s="196"/>
      <c r="M438" s="196"/>
      <c r="N438" s="196"/>
      <c r="O438" s="197">
        <f>O437/O421</f>
        <v>2.4925815305954981E-5</v>
      </c>
      <c r="P438" s="197"/>
      <c r="Q438" s="197"/>
      <c r="R438" s="197"/>
      <c r="W438" s="380">
        <f t="shared" si="34"/>
        <v>29</v>
      </c>
      <c r="X438" s="117">
        <f t="shared" si="35"/>
        <v>7.7999999999999936E-3</v>
      </c>
      <c r="Y438" s="117">
        <f t="shared" si="35"/>
        <v>1.2999999999999989E-2</v>
      </c>
      <c r="Z438" s="117">
        <f t="shared" si="35"/>
        <v>5.1999999999999954E-3</v>
      </c>
      <c r="AA438" s="118">
        <f t="shared" si="36"/>
        <v>2.5999999999999977E-3</v>
      </c>
      <c r="AB438" s="118">
        <f t="shared" si="37"/>
        <v>5.1999999999999954E-3</v>
      </c>
      <c r="AC438" s="117">
        <f t="shared" si="38"/>
        <v>2.5999999999999977E-3</v>
      </c>
      <c r="AD438" s="118">
        <f t="shared" si="39"/>
        <v>7.7999999999999936E-3</v>
      </c>
      <c r="AE438" s="357"/>
      <c r="AF438" s="357"/>
      <c r="AG438" s="357"/>
      <c r="AH438" s="379">
        <v>29</v>
      </c>
      <c r="AI438" s="382">
        <f t="shared" si="44"/>
        <v>0.77999999999999936</v>
      </c>
      <c r="AJ438" s="382">
        <f t="shared" si="45"/>
        <v>1.2999999999999989</v>
      </c>
      <c r="AK438" s="382">
        <f t="shared" si="46"/>
        <v>0.51999999999999957</v>
      </c>
      <c r="AL438" s="357">
        <f t="shared" si="30"/>
        <v>0.25999999999999979</v>
      </c>
      <c r="AM438" s="357">
        <f t="shared" si="31"/>
        <v>0.51999999999999957</v>
      </c>
      <c r="AN438" s="382">
        <f t="shared" si="47"/>
        <v>0.25999999999999979</v>
      </c>
      <c r="AO438" s="357">
        <f t="shared" si="33"/>
        <v>0.77999999999999936</v>
      </c>
    </row>
    <row r="439" spans="1:41" s="356" customFormat="1" ht="20.100000000000001" customHeight="1" x14ac:dyDescent="0.25">
      <c r="A439" s="8"/>
      <c r="B439" s="8"/>
      <c r="C439" s="8"/>
      <c r="D439" s="8"/>
      <c r="E439" s="8"/>
      <c r="F439" s="8"/>
      <c r="G439" s="8"/>
      <c r="H439" s="8"/>
      <c r="I439" s="8"/>
      <c r="J439" s="8"/>
      <c r="K439" s="8"/>
      <c r="L439" s="8"/>
      <c r="M439" s="8"/>
      <c r="N439" s="8"/>
      <c r="O439" s="8"/>
      <c r="P439" s="66"/>
      <c r="Q439" s="8"/>
      <c r="R439" s="8"/>
      <c r="W439" s="380">
        <f t="shared" si="34"/>
        <v>30</v>
      </c>
      <c r="X439" s="117">
        <f t="shared" si="35"/>
        <v>0</v>
      </c>
      <c r="Y439" s="117">
        <f t="shared" si="35"/>
        <v>0</v>
      </c>
      <c r="Z439" s="117">
        <f t="shared" si="35"/>
        <v>0</v>
      </c>
      <c r="AA439" s="118">
        <f t="shared" si="36"/>
        <v>0</v>
      </c>
      <c r="AB439" s="118">
        <f t="shared" si="37"/>
        <v>0</v>
      </c>
      <c r="AC439" s="117">
        <f t="shared" si="38"/>
        <v>0</v>
      </c>
      <c r="AD439" s="118">
        <f t="shared" si="39"/>
        <v>0</v>
      </c>
      <c r="AE439" s="357"/>
      <c r="AF439" s="357"/>
      <c r="AG439" s="357"/>
      <c r="AH439" s="379">
        <v>30</v>
      </c>
      <c r="AI439" s="382">
        <f t="shared" si="44"/>
        <v>0</v>
      </c>
      <c r="AJ439" s="382">
        <f t="shared" si="45"/>
        <v>0</v>
      </c>
      <c r="AK439" s="382">
        <f t="shared" si="46"/>
        <v>0</v>
      </c>
      <c r="AL439" s="357">
        <f t="shared" si="30"/>
        <v>0</v>
      </c>
      <c r="AM439" s="357">
        <f t="shared" si="31"/>
        <v>0</v>
      </c>
      <c r="AN439" s="382">
        <f t="shared" si="47"/>
        <v>0</v>
      </c>
      <c r="AO439" s="357">
        <f t="shared" si="33"/>
        <v>0</v>
      </c>
    </row>
    <row r="440" spans="1:41" s="356" customFormat="1" ht="20.100000000000001" customHeight="1" x14ac:dyDescent="0.25">
      <c r="A440" s="8"/>
      <c r="B440" s="8"/>
      <c r="C440" s="8"/>
      <c r="D440" s="8"/>
      <c r="E440" s="8"/>
      <c r="F440" s="8"/>
      <c r="G440" s="8"/>
      <c r="H440" s="8"/>
      <c r="I440" s="8"/>
      <c r="J440" s="8"/>
      <c r="K440" s="153" t="s">
        <v>54</v>
      </c>
      <c r="L440" s="153"/>
      <c r="M440" s="153"/>
      <c r="N440" s="153"/>
      <c r="O440" s="193">
        <f>ROUNDUP(O421,-O436)</f>
        <v>202390</v>
      </c>
      <c r="P440" s="193"/>
      <c r="Q440" s="193"/>
      <c r="R440" s="193"/>
      <c r="W440" s="380">
        <f t="shared" si="34"/>
        <v>31</v>
      </c>
      <c r="X440" s="117">
        <f t="shared" si="35"/>
        <v>0</v>
      </c>
      <c r="Y440" s="117">
        <f t="shared" si="35"/>
        <v>0</v>
      </c>
      <c r="Z440" s="117">
        <f t="shared" si="35"/>
        <v>0</v>
      </c>
      <c r="AA440" s="118">
        <f t="shared" si="36"/>
        <v>0</v>
      </c>
      <c r="AB440" s="118">
        <f t="shared" si="37"/>
        <v>0</v>
      </c>
      <c r="AC440" s="117">
        <f t="shared" si="38"/>
        <v>0</v>
      </c>
      <c r="AD440" s="118">
        <f t="shared" si="39"/>
        <v>0</v>
      </c>
      <c r="AE440" s="357"/>
      <c r="AF440" s="357"/>
      <c r="AG440" s="357"/>
      <c r="AH440" s="379">
        <v>31</v>
      </c>
      <c r="AI440" s="357">
        <v>0</v>
      </c>
      <c r="AJ440" s="382">
        <v>0</v>
      </c>
      <c r="AK440" s="357">
        <v>0</v>
      </c>
      <c r="AL440" s="357">
        <f t="shared" si="30"/>
        <v>0</v>
      </c>
      <c r="AM440" s="357">
        <f t="shared" si="31"/>
        <v>0</v>
      </c>
      <c r="AN440" s="357">
        <v>0</v>
      </c>
      <c r="AO440" s="357">
        <f t="shared" si="33"/>
        <v>0</v>
      </c>
    </row>
    <row r="441" spans="1:41" ht="20.100000000000001" customHeight="1" x14ac:dyDescent="0.25">
      <c r="A441" s="8"/>
      <c r="B441" s="8"/>
      <c r="C441" s="8"/>
      <c r="D441" s="8"/>
      <c r="E441" s="8"/>
      <c r="F441" s="8"/>
      <c r="G441" s="8"/>
      <c r="H441" s="8"/>
      <c r="I441" s="8"/>
      <c r="J441" s="8"/>
      <c r="K441" s="8"/>
      <c r="L441" s="8"/>
      <c r="M441" s="8"/>
      <c r="N441" s="8"/>
      <c r="O441" s="8"/>
      <c r="P441" s="8"/>
      <c r="Q441" s="8"/>
      <c r="R441" s="8"/>
      <c r="W441" s="380">
        <f t="shared" si="34"/>
        <v>32</v>
      </c>
      <c r="X441" s="117">
        <f t="shared" si="35"/>
        <v>0</v>
      </c>
      <c r="Y441" s="117">
        <f t="shared" si="35"/>
        <v>0</v>
      </c>
      <c r="Z441" s="117">
        <f t="shared" si="35"/>
        <v>0</v>
      </c>
      <c r="AA441" s="118">
        <f t="shared" si="36"/>
        <v>0</v>
      </c>
      <c r="AB441" s="118">
        <f t="shared" si="37"/>
        <v>0</v>
      </c>
      <c r="AC441" s="117">
        <f t="shared" si="38"/>
        <v>0</v>
      </c>
      <c r="AD441" s="118">
        <f t="shared" si="39"/>
        <v>0</v>
      </c>
      <c r="AH441" s="379">
        <v>32</v>
      </c>
      <c r="AI441" s="357">
        <v>0</v>
      </c>
      <c r="AJ441" s="382">
        <v>0</v>
      </c>
      <c r="AK441" s="357">
        <v>0</v>
      </c>
      <c r="AL441" s="357">
        <f t="shared" si="30"/>
        <v>0</v>
      </c>
      <c r="AM441" s="357">
        <f t="shared" si="31"/>
        <v>0</v>
      </c>
      <c r="AN441" s="357">
        <v>0</v>
      </c>
      <c r="AO441" s="357">
        <f t="shared" si="33"/>
        <v>0</v>
      </c>
    </row>
    <row r="442" spans="1:41" ht="20.100000000000001" customHeight="1" x14ac:dyDescent="0.25">
      <c r="A442" s="8"/>
      <c r="B442" s="8"/>
      <c r="C442" s="8"/>
      <c r="D442" s="8"/>
      <c r="E442" s="8"/>
      <c r="F442" s="8"/>
      <c r="G442" s="8"/>
      <c r="H442" s="8"/>
      <c r="I442" s="8"/>
      <c r="J442" s="8"/>
      <c r="K442" s="8"/>
      <c r="L442" s="8"/>
      <c r="M442" s="8"/>
      <c r="N442" s="8"/>
      <c r="O442" s="8"/>
      <c r="P442" s="8"/>
      <c r="Q442" s="8"/>
      <c r="R442" s="8"/>
      <c r="W442" s="380">
        <f t="shared" si="34"/>
        <v>33</v>
      </c>
      <c r="X442" s="117">
        <f t="shared" ref="X442:Z473" si="48">AI442/100</f>
        <v>0</v>
      </c>
      <c r="Y442" s="117">
        <f t="shared" si="48"/>
        <v>0</v>
      </c>
      <c r="Z442" s="117">
        <f t="shared" si="48"/>
        <v>0</v>
      </c>
      <c r="AA442" s="118">
        <f t="shared" si="36"/>
        <v>0</v>
      </c>
      <c r="AB442" s="118">
        <f t="shared" si="37"/>
        <v>0</v>
      </c>
      <c r="AC442" s="117">
        <f t="shared" si="38"/>
        <v>0</v>
      </c>
      <c r="AD442" s="118">
        <f t="shared" si="39"/>
        <v>0</v>
      </c>
      <c r="AH442" s="379">
        <v>33</v>
      </c>
      <c r="AI442" s="357">
        <v>0</v>
      </c>
      <c r="AJ442" s="382">
        <v>0</v>
      </c>
      <c r="AK442" s="357">
        <v>0</v>
      </c>
      <c r="AL442" s="357">
        <f t="shared" si="30"/>
        <v>0</v>
      </c>
      <c r="AM442" s="357">
        <f t="shared" si="31"/>
        <v>0</v>
      </c>
      <c r="AN442" s="357">
        <v>0</v>
      </c>
      <c r="AO442" s="357">
        <f t="shared" si="33"/>
        <v>0</v>
      </c>
    </row>
    <row r="443" spans="1:41" ht="20.100000000000001" customHeight="1" x14ac:dyDescent="0.25">
      <c r="A443" s="8"/>
      <c r="B443" s="8"/>
      <c r="C443" s="8"/>
      <c r="D443" s="8"/>
      <c r="E443" s="8"/>
      <c r="F443" s="8"/>
      <c r="G443" s="8"/>
      <c r="H443" s="8"/>
      <c r="I443" s="8"/>
      <c r="J443" s="8"/>
      <c r="K443" s="8"/>
      <c r="L443" s="8"/>
      <c r="M443" s="8"/>
      <c r="N443" s="8"/>
      <c r="O443" s="8"/>
      <c r="P443" s="8"/>
      <c r="Q443" s="8"/>
      <c r="R443" s="8"/>
      <c r="W443" s="380">
        <f t="shared" si="34"/>
        <v>34</v>
      </c>
      <c r="X443" s="117">
        <f t="shared" si="48"/>
        <v>0</v>
      </c>
      <c r="Y443" s="117">
        <f t="shared" si="48"/>
        <v>0</v>
      </c>
      <c r="Z443" s="117">
        <f t="shared" si="48"/>
        <v>0</v>
      </c>
      <c r="AA443" s="118">
        <f t="shared" si="36"/>
        <v>0</v>
      </c>
      <c r="AB443" s="118">
        <f t="shared" si="37"/>
        <v>0</v>
      </c>
      <c r="AC443" s="117">
        <f t="shared" si="38"/>
        <v>0</v>
      </c>
      <c r="AD443" s="118">
        <f t="shared" si="39"/>
        <v>0</v>
      </c>
      <c r="AH443" s="379">
        <v>34</v>
      </c>
      <c r="AI443" s="357">
        <v>0</v>
      </c>
      <c r="AJ443" s="382">
        <v>0</v>
      </c>
      <c r="AK443" s="357">
        <v>0</v>
      </c>
      <c r="AL443" s="357">
        <f t="shared" si="30"/>
        <v>0</v>
      </c>
      <c r="AM443" s="357">
        <f t="shared" si="31"/>
        <v>0</v>
      </c>
      <c r="AN443" s="357">
        <v>0</v>
      </c>
      <c r="AO443" s="357">
        <f t="shared" si="33"/>
        <v>0</v>
      </c>
    </row>
    <row r="444" spans="1:41" s="356" customFormat="1" ht="20.100000000000001" customHeight="1" x14ac:dyDescent="0.25">
      <c r="A444" s="171" t="s">
        <v>230</v>
      </c>
      <c r="B444" s="171"/>
      <c r="C444" s="171"/>
      <c r="D444" s="171"/>
      <c r="E444" s="171"/>
      <c r="F444" s="171"/>
      <c r="G444" s="171"/>
      <c r="H444" s="171"/>
      <c r="I444" s="171"/>
      <c r="J444" s="171"/>
      <c r="K444" s="171"/>
      <c r="L444" s="171"/>
      <c r="M444" s="171"/>
      <c r="N444" s="171"/>
      <c r="O444" s="171"/>
      <c r="P444" s="171"/>
      <c r="Q444" s="171"/>
      <c r="R444" s="171"/>
      <c r="W444" s="380">
        <f t="shared" si="34"/>
        <v>35</v>
      </c>
      <c r="X444" s="117">
        <f t="shared" si="48"/>
        <v>0</v>
      </c>
      <c r="Y444" s="117">
        <f t="shared" si="48"/>
        <v>0</v>
      </c>
      <c r="Z444" s="117">
        <f t="shared" si="48"/>
        <v>0</v>
      </c>
      <c r="AA444" s="118">
        <f t="shared" si="36"/>
        <v>0</v>
      </c>
      <c r="AB444" s="118">
        <f t="shared" si="37"/>
        <v>0</v>
      </c>
      <c r="AC444" s="117">
        <f t="shared" si="38"/>
        <v>0</v>
      </c>
      <c r="AD444" s="118">
        <f t="shared" si="39"/>
        <v>0</v>
      </c>
      <c r="AE444" s="357"/>
      <c r="AF444" s="357"/>
      <c r="AG444" s="357"/>
      <c r="AH444" s="379">
        <v>35</v>
      </c>
      <c r="AI444" s="357">
        <v>0</v>
      </c>
      <c r="AJ444" s="382">
        <v>0</v>
      </c>
      <c r="AK444" s="357">
        <v>0</v>
      </c>
      <c r="AL444" s="357">
        <f t="shared" si="30"/>
        <v>0</v>
      </c>
      <c r="AM444" s="357">
        <f t="shared" si="31"/>
        <v>0</v>
      </c>
      <c r="AN444" s="357">
        <v>0</v>
      </c>
      <c r="AO444" s="357">
        <f t="shared" si="33"/>
        <v>0</v>
      </c>
    </row>
    <row r="445" spans="1:41" s="356" customFormat="1" ht="20.100000000000001" customHeight="1" x14ac:dyDescent="0.25">
      <c r="A445" s="171" t="s">
        <v>61</v>
      </c>
      <c r="B445" s="171"/>
      <c r="C445" s="171"/>
      <c r="D445" s="171"/>
      <c r="E445" s="171"/>
      <c r="F445" s="171"/>
      <c r="G445" s="171"/>
      <c r="H445" s="171"/>
      <c r="I445" s="171"/>
      <c r="J445" s="171"/>
      <c r="K445" s="171"/>
      <c r="L445" s="171"/>
      <c r="M445" s="171"/>
      <c r="N445" s="171"/>
      <c r="O445" s="171"/>
      <c r="P445" s="171"/>
      <c r="Q445" s="171"/>
      <c r="R445" s="171"/>
      <c r="W445" s="380">
        <f t="shared" si="34"/>
        <v>36</v>
      </c>
      <c r="X445" s="117">
        <f t="shared" si="48"/>
        <v>0</v>
      </c>
      <c r="Y445" s="117">
        <f t="shared" si="48"/>
        <v>0</v>
      </c>
      <c r="Z445" s="117">
        <f t="shared" si="48"/>
        <v>0</v>
      </c>
      <c r="AA445" s="118">
        <f t="shared" si="36"/>
        <v>0</v>
      </c>
      <c r="AB445" s="118">
        <f t="shared" si="37"/>
        <v>0</v>
      </c>
      <c r="AC445" s="117">
        <f t="shared" si="38"/>
        <v>0</v>
      </c>
      <c r="AD445" s="118">
        <f t="shared" si="39"/>
        <v>0</v>
      </c>
      <c r="AE445" s="357"/>
      <c r="AF445" s="357"/>
      <c r="AG445" s="357"/>
      <c r="AH445" s="379">
        <v>36</v>
      </c>
      <c r="AI445" s="357">
        <v>0</v>
      </c>
      <c r="AJ445" s="382">
        <v>0</v>
      </c>
      <c r="AK445" s="357">
        <v>0</v>
      </c>
      <c r="AL445" s="357">
        <f t="shared" si="30"/>
        <v>0</v>
      </c>
      <c r="AM445" s="357">
        <f t="shared" si="31"/>
        <v>0</v>
      </c>
      <c r="AN445" s="357">
        <v>0</v>
      </c>
      <c r="AO445" s="357">
        <f t="shared" si="33"/>
        <v>0</v>
      </c>
    </row>
    <row r="446" spans="1:41" ht="20.100000000000001" customHeight="1" x14ac:dyDescent="0.25">
      <c r="A446" s="8"/>
      <c r="B446" s="8"/>
      <c r="C446" s="8"/>
      <c r="D446" s="8"/>
      <c r="E446" s="8"/>
      <c r="F446" s="8"/>
      <c r="G446" s="8"/>
      <c r="H446" s="8"/>
      <c r="I446" s="8"/>
      <c r="J446" s="8"/>
      <c r="K446" s="8"/>
      <c r="L446" s="8"/>
      <c r="M446" s="8"/>
      <c r="N446" s="8"/>
      <c r="O446" s="8"/>
      <c r="P446" s="8"/>
      <c r="Q446" s="8"/>
      <c r="R446" s="8"/>
      <c r="W446" s="380">
        <f t="shared" si="34"/>
        <v>37</v>
      </c>
      <c r="X446" s="117">
        <f t="shared" si="48"/>
        <v>0</v>
      </c>
      <c r="Y446" s="117">
        <f t="shared" si="48"/>
        <v>0</v>
      </c>
      <c r="Z446" s="117">
        <f t="shared" si="48"/>
        <v>0</v>
      </c>
      <c r="AA446" s="118">
        <f t="shared" si="36"/>
        <v>0</v>
      </c>
      <c r="AB446" s="118">
        <f t="shared" si="37"/>
        <v>0</v>
      </c>
      <c r="AC446" s="117">
        <f t="shared" si="38"/>
        <v>0</v>
      </c>
      <c r="AD446" s="118">
        <f t="shared" si="39"/>
        <v>0</v>
      </c>
      <c r="AH446" s="379">
        <v>37</v>
      </c>
      <c r="AI446" s="357">
        <v>0</v>
      </c>
      <c r="AJ446" s="382">
        <v>0</v>
      </c>
      <c r="AK446" s="357">
        <v>0</v>
      </c>
      <c r="AL446" s="357">
        <f t="shared" si="30"/>
        <v>0</v>
      </c>
      <c r="AM446" s="357">
        <f t="shared" si="31"/>
        <v>0</v>
      </c>
      <c r="AN446" s="357">
        <v>0</v>
      </c>
      <c r="AO446" s="357">
        <f t="shared" si="33"/>
        <v>0</v>
      </c>
    </row>
    <row r="447" spans="1:41" s="356" customFormat="1" ht="20.100000000000001" customHeight="1" x14ac:dyDescent="0.25">
      <c r="A447" s="358"/>
      <c r="B447" s="358"/>
      <c r="C447" s="358"/>
      <c r="D447" s="358"/>
      <c r="E447" s="358"/>
      <c r="F447" s="358"/>
      <c r="G447" s="358"/>
      <c r="H447" s="358"/>
      <c r="I447" s="358"/>
      <c r="J447" s="358"/>
      <c r="K447" s="358"/>
      <c r="L447" s="358"/>
      <c r="M447" s="358"/>
      <c r="N447" s="358"/>
      <c r="O447" s="358"/>
      <c r="P447" s="358"/>
      <c r="Q447" s="358"/>
      <c r="R447" s="358"/>
      <c r="W447" s="380">
        <f t="shared" si="34"/>
        <v>38</v>
      </c>
      <c r="X447" s="117">
        <f t="shared" si="48"/>
        <v>0</v>
      </c>
      <c r="Y447" s="117">
        <f t="shared" si="48"/>
        <v>0</v>
      </c>
      <c r="Z447" s="117">
        <f t="shared" si="48"/>
        <v>0</v>
      </c>
      <c r="AA447" s="118">
        <f t="shared" si="36"/>
        <v>0</v>
      </c>
      <c r="AB447" s="118">
        <f t="shared" si="37"/>
        <v>0</v>
      </c>
      <c r="AC447" s="117">
        <f t="shared" si="38"/>
        <v>0</v>
      </c>
      <c r="AD447" s="118">
        <f t="shared" si="39"/>
        <v>0</v>
      </c>
      <c r="AE447" s="357"/>
      <c r="AF447" s="357"/>
      <c r="AG447" s="357"/>
      <c r="AH447" s="379">
        <v>38</v>
      </c>
      <c r="AI447" s="357">
        <v>0</v>
      </c>
      <c r="AJ447" s="382">
        <v>0</v>
      </c>
      <c r="AK447" s="357">
        <v>0</v>
      </c>
      <c r="AL447" s="357">
        <f t="shared" si="30"/>
        <v>0</v>
      </c>
      <c r="AM447" s="357">
        <f t="shared" si="31"/>
        <v>0</v>
      </c>
      <c r="AN447" s="357">
        <v>0</v>
      </c>
      <c r="AO447" s="357">
        <f t="shared" si="33"/>
        <v>0</v>
      </c>
    </row>
    <row r="448" spans="1:41" s="356" customFormat="1" ht="20.100000000000001" customHeight="1" x14ac:dyDescent="0.25">
      <c r="A448" s="358"/>
      <c r="B448" s="358"/>
      <c r="C448" s="358"/>
      <c r="D448" s="358"/>
      <c r="E448" s="358"/>
      <c r="F448" s="358"/>
      <c r="G448" s="358"/>
      <c r="H448" s="358"/>
      <c r="I448" s="358"/>
      <c r="J448" s="358"/>
      <c r="K448" s="358"/>
      <c r="L448" s="358"/>
      <c r="M448" s="358"/>
      <c r="N448" s="358"/>
      <c r="O448" s="358"/>
      <c r="P448" s="358"/>
      <c r="Q448" s="358"/>
      <c r="R448" s="358"/>
      <c r="W448" s="380">
        <f t="shared" si="34"/>
        <v>39</v>
      </c>
      <c r="X448" s="117">
        <f t="shared" si="48"/>
        <v>0</v>
      </c>
      <c r="Y448" s="117">
        <f t="shared" si="48"/>
        <v>0</v>
      </c>
      <c r="Z448" s="117">
        <f t="shared" si="48"/>
        <v>0</v>
      </c>
      <c r="AA448" s="118">
        <f t="shared" si="36"/>
        <v>0</v>
      </c>
      <c r="AB448" s="118">
        <f t="shared" si="37"/>
        <v>0</v>
      </c>
      <c r="AC448" s="117">
        <f t="shared" si="38"/>
        <v>0</v>
      </c>
      <c r="AD448" s="118">
        <f t="shared" si="39"/>
        <v>0</v>
      </c>
      <c r="AE448" s="357"/>
      <c r="AF448" s="357"/>
      <c r="AG448" s="357"/>
      <c r="AH448" s="379">
        <v>39</v>
      </c>
      <c r="AI448" s="357">
        <v>0</v>
      </c>
      <c r="AJ448" s="382">
        <v>0</v>
      </c>
      <c r="AK448" s="357">
        <v>0</v>
      </c>
      <c r="AL448" s="357">
        <f t="shared" si="30"/>
        <v>0</v>
      </c>
      <c r="AM448" s="357">
        <f t="shared" si="31"/>
        <v>0</v>
      </c>
      <c r="AN448" s="357">
        <v>0</v>
      </c>
      <c r="AO448" s="357">
        <f t="shared" si="33"/>
        <v>0</v>
      </c>
    </row>
    <row r="449" spans="1:41" s="356" customFormat="1" ht="20.100000000000001" customHeight="1" x14ac:dyDescent="0.25">
      <c r="A449" s="358"/>
      <c r="B449" s="358"/>
      <c r="C449" s="358"/>
      <c r="D449" s="358"/>
      <c r="E449" s="358"/>
      <c r="F449" s="358"/>
      <c r="G449" s="358"/>
      <c r="H449" s="358"/>
      <c r="I449" s="358"/>
      <c r="J449" s="358"/>
      <c r="K449" s="358"/>
      <c r="L449" s="358"/>
      <c r="M449" s="358"/>
      <c r="N449" s="358"/>
      <c r="O449" s="358"/>
      <c r="P449" s="358"/>
      <c r="Q449" s="358"/>
      <c r="R449" s="358"/>
      <c r="W449" s="380">
        <f t="shared" si="34"/>
        <v>40</v>
      </c>
      <c r="X449" s="117">
        <f t="shared" si="48"/>
        <v>0</v>
      </c>
      <c r="Y449" s="117">
        <f t="shared" si="48"/>
        <v>0</v>
      </c>
      <c r="Z449" s="117">
        <f t="shared" si="48"/>
        <v>0</v>
      </c>
      <c r="AA449" s="118">
        <f t="shared" si="36"/>
        <v>0</v>
      </c>
      <c r="AB449" s="118">
        <f t="shared" si="37"/>
        <v>0</v>
      </c>
      <c r="AC449" s="117">
        <f t="shared" si="38"/>
        <v>0</v>
      </c>
      <c r="AD449" s="118">
        <f t="shared" si="39"/>
        <v>0</v>
      </c>
      <c r="AE449" s="357"/>
      <c r="AF449" s="357"/>
      <c r="AG449" s="357"/>
      <c r="AH449" s="379">
        <v>40</v>
      </c>
      <c r="AI449" s="357">
        <v>0</v>
      </c>
      <c r="AJ449" s="382">
        <v>0</v>
      </c>
      <c r="AK449" s="357">
        <v>0</v>
      </c>
      <c r="AL449" s="357">
        <f t="shared" si="30"/>
        <v>0</v>
      </c>
      <c r="AM449" s="357">
        <f t="shared" si="31"/>
        <v>0</v>
      </c>
      <c r="AN449" s="357">
        <v>0</v>
      </c>
      <c r="AO449" s="357">
        <f t="shared" si="33"/>
        <v>0</v>
      </c>
    </row>
    <row r="450" spans="1:41" s="356" customFormat="1" ht="20.100000000000001" customHeight="1" x14ac:dyDescent="0.25">
      <c r="A450" s="358"/>
      <c r="B450" s="358"/>
      <c r="C450" s="358"/>
      <c r="D450" s="358"/>
      <c r="E450" s="358"/>
      <c r="F450" s="358"/>
      <c r="G450" s="358"/>
      <c r="H450" s="358"/>
      <c r="I450" s="358"/>
      <c r="J450" s="358"/>
      <c r="K450" s="358"/>
      <c r="L450" s="358"/>
      <c r="M450" s="358"/>
      <c r="N450" s="358"/>
      <c r="O450" s="358"/>
      <c r="P450" s="358"/>
      <c r="Q450" s="358"/>
      <c r="R450" s="358"/>
      <c r="W450" s="380">
        <f t="shared" si="34"/>
        <v>41</v>
      </c>
      <c r="X450" s="117">
        <f t="shared" si="48"/>
        <v>0</v>
      </c>
      <c r="Y450" s="117">
        <f t="shared" si="48"/>
        <v>0</v>
      </c>
      <c r="Z450" s="117">
        <f t="shared" si="48"/>
        <v>0</v>
      </c>
      <c r="AA450" s="118">
        <f t="shared" si="36"/>
        <v>0</v>
      </c>
      <c r="AB450" s="118">
        <f t="shared" si="37"/>
        <v>0</v>
      </c>
      <c r="AC450" s="117">
        <f t="shared" si="38"/>
        <v>0</v>
      </c>
      <c r="AD450" s="118">
        <f t="shared" si="39"/>
        <v>0</v>
      </c>
      <c r="AE450" s="357"/>
      <c r="AF450" s="357"/>
      <c r="AG450" s="357"/>
      <c r="AH450" s="379">
        <v>41</v>
      </c>
      <c r="AI450" s="357">
        <v>0</v>
      </c>
      <c r="AJ450" s="382">
        <v>0</v>
      </c>
      <c r="AK450" s="357">
        <v>0</v>
      </c>
      <c r="AL450" s="357">
        <f t="shared" si="30"/>
        <v>0</v>
      </c>
      <c r="AM450" s="357">
        <f t="shared" si="31"/>
        <v>0</v>
      </c>
      <c r="AN450" s="357">
        <v>0</v>
      </c>
      <c r="AO450" s="357">
        <f t="shared" si="33"/>
        <v>0</v>
      </c>
    </row>
    <row r="451" spans="1:41" s="356" customFormat="1" ht="20.100000000000001" customHeight="1" x14ac:dyDescent="0.25">
      <c r="A451" s="358"/>
      <c r="B451" s="358"/>
      <c r="C451" s="358"/>
      <c r="D451" s="358"/>
      <c r="E451" s="358"/>
      <c r="F451" s="358"/>
      <c r="G451" s="358"/>
      <c r="H451" s="358"/>
      <c r="I451" s="358"/>
      <c r="J451" s="358"/>
      <c r="K451" s="358"/>
      <c r="L451" s="358"/>
      <c r="M451" s="358"/>
      <c r="N451" s="358"/>
      <c r="O451" s="358"/>
      <c r="P451" s="358"/>
      <c r="Q451" s="358"/>
      <c r="R451" s="358"/>
      <c r="W451" s="380">
        <f t="shared" si="34"/>
        <v>42</v>
      </c>
      <c r="X451" s="117">
        <f t="shared" si="48"/>
        <v>0</v>
      </c>
      <c r="Y451" s="117">
        <f t="shared" si="48"/>
        <v>0</v>
      </c>
      <c r="Z451" s="117">
        <f t="shared" si="48"/>
        <v>0</v>
      </c>
      <c r="AA451" s="118">
        <f t="shared" si="36"/>
        <v>0</v>
      </c>
      <c r="AB451" s="118">
        <f t="shared" si="37"/>
        <v>0</v>
      </c>
      <c r="AC451" s="117">
        <f t="shared" si="38"/>
        <v>0</v>
      </c>
      <c r="AD451" s="118">
        <f t="shared" si="39"/>
        <v>0</v>
      </c>
      <c r="AE451" s="357"/>
      <c r="AF451" s="357"/>
      <c r="AG451" s="357"/>
      <c r="AH451" s="379">
        <v>42</v>
      </c>
      <c r="AI451" s="357">
        <v>0</v>
      </c>
      <c r="AJ451" s="382">
        <v>0</v>
      </c>
      <c r="AK451" s="357">
        <v>0</v>
      </c>
      <c r="AL451" s="357">
        <f t="shared" si="30"/>
        <v>0</v>
      </c>
      <c r="AM451" s="357">
        <f t="shared" si="31"/>
        <v>0</v>
      </c>
      <c r="AN451" s="357">
        <v>0</v>
      </c>
      <c r="AO451" s="357">
        <f t="shared" si="33"/>
        <v>0</v>
      </c>
    </row>
    <row r="452" spans="1:41" s="356" customFormat="1" ht="20.100000000000001" customHeight="1" x14ac:dyDescent="0.25">
      <c r="A452" s="358"/>
      <c r="B452" s="358"/>
      <c r="C452" s="358"/>
      <c r="D452" s="358"/>
      <c r="E452" s="358"/>
      <c r="F452" s="358"/>
      <c r="G452" s="358"/>
      <c r="H452" s="358"/>
      <c r="I452" s="358"/>
      <c r="J452" s="358"/>
      <c r="K452" s="358"/>
      <c r="L452" s="358"/>
      <c r="M452" s="358"/>
      <c r="N452" s="358"/>
      <c r="O452" s="358"/>
      <c r="P452" s="358"/>
      <c r="Q452" s="358"/>
      <c r="R452" s="358"/>
      <c r="W452" s="380">
        <f t="shared" si="34"/>
        <v>43</v>
      </c>
      <c r="X452" s="117">
        <f t="shared" si="48"/>
        <v>0</v>
      </c>
      <c r="Y452" s="117">
        <f t="shared" si="48"/>
        <v>0</v>
      </c>
      <c r="Z452" s="117">
        <f t="shared" si="48"/>
        <v>0</v>
      </c>
      <c r="AA452" s="118">
        <f t="shared" si="36"/>
        <v>0</v>
      </c>
      <c r="AB452" s="118">
        <f t="shared" si="37"/>
        <v>0</v>
      </c>
      <c r="AC452" s="117">
        <f t="shared" si="38"/>
        <v>0</v>
      </c>
      <c r="AD452" s="118">
        <f t="shared" si="39"/>
        <v>0</v>
      </c>
      <c r="AE452" s="357"/>
      <c r="AF452" s="357"/>
      <c r="AG452" s="357"/>
      <c r="AH452" s="379">
        <v>43</v>
      </c>
      <c r="AI452" s="357">
        <v>0</v>
      </c>
      <c r="AJ452" s="382">
        <v>0</v>
      </c>
      <c r="AK452" s="357">
        <v>0</v>
      </c>
      <c r="AL452" s="357">
        <f t="shared" si="30"/>
        <v>0</v>
      </c>
      <c r="AM452" s="357">
        <f t="shared" si="31"/>
        <v>0</v>
      </c>
      <c r="AN452" s="357">
        <v>0</v>
      </c>
      <c r="AO452" s="357">
        <f t="shared" si="33"/>
        <v>0</v>
      </c>
    </row>
    <row r="453" spans="1:41" s="356" customFormat="1" ht="20.100000000000001" customHeight="1" x14ac:dyDescent="0.25">
      <c r="A453" s="358"/>
      <c r="B453" s="358"/>
      <c r="C453" s="358"/>
      <c r="D453" s="358"/>
      <c r="E453" s="358"/>
      <c r="F453" s="358"/>
      <c r="G453" s="358"/>
      <c r="H453" s="358"/>
      <c r="I453" s="358"/>
      <c r="J453" s="358"/>
      <c r="K453" s="358"/>
      <c r="L453" s="358"/>
      <c r="M453" s="358"/>
      <c r="N453" s="358"/>
      <c r="O453" s="358"/>
      <c r="P453" s="358"/>
      <c r="Q453" s="358"/>
      <c r="R453" s="358"/>
      <c r="W453" s="380">
        <f t="shared" si="34"/>
        <v>44</v>
      </c>
      <c r="X453" s="117">
        <f t="shared" si="48"/>
        <v>0</v>
      </c>
      <c r="Y453" s="117">
        <f t="shared" si="48"/>
        <v>0</v>
      </c>
      <c r="Z453" s="117">
        <f t="shared" si="48"/>
        <v>0</v>
      </c>
      <c r="AA453" s="118">
        <f t="shared" si="36"/>
        <v>0</v>
      </c>
      <c r="AB453" s="118">
        <f t="shared" si="37"/>
        <v>0</v>
      </c>
      <c r="AC453" s="117">
        <f t="shared" si="38"/>
        <v>0</v>
      </c>
      <c r="AD453" s="118">
        <f t="shared" si="39"/>
        <v>0</v>
      </c>
      <c r="AE453" s="357"/>
      <c r="AF453" s="357"/>
      <c r="AG453" s="357"/>
      <c r="AH453" s="379">
        <v>44</v>
      </c>
      <c r="AI453" s="357">
        <v>0</v>
      </c>
      <c r="AJ453" s="382">
        <v>0</v>
      </c>
      <c r="AK453" s="357">
        <v>0</v>
      </c>
      <c r="AL453" s="357">
        <f t="shared" si="30"/>
        <v>0</v>
      </c>
      <c r="AM453" s="357">
        <f t="shared" si="31"/>
        <v>0</v>
      </c>
      <c r="AN453" s="357">
        <v>0</v>
      </c>
      <c r="AO453" s="357">
        <f t="shared" si="33"/>
        <v>0</v>
      </c>
    </row>
    <row r="454" spans="1:41" s="356" customFormat="1" ht="20.100000000000001" customHeight="1" x14ac:dyDescent="0.25">
      <c r="A454" s="358"/>
      <c r="B454" s="358"/>
      <c r="C454" s="358"/>
      <c r="D454" s="358"/>
      <c r="E454" s="358"/>
      <c r="F454" s="358"/>
      <c r="G454" s="358"/>
      <c r="H454" s="358"/>
      <c r="I454" s="358"/>
      <c r="J454" s="358"/>
      <c r="K454" s="358"/>
      <c r="L454" s="358"/>
      <c r="M454" s="358"/>
      <c r="N454" s="358"/>
      <c r="O454" s="358"/>
      <c r="P454" s="358"/>
      <c r="Q454" s="358"/>
      <c r="R454" s="358"/>
      <c r="W454" s="380">
        <f t="shared" si="34"/>
        <v>45</v>
      </c>
      <c r="X454" s="117">
        <f t="shared" si="48"/>
        <v>0</v>
      </c>
      <c r="Y454" s="117">
        <f t="shared" si="48"/>
        <v>0</v>
      </c>
      <c r="Z454" s="117">
        <f t="shared" si="48"/>
        <v>0</v>
      </c>
      <c r="AA454" s="118">
        <f t="shared" si="36"/>
        <v>0</v>
      </c>
      <c r="AB454" s="118">
        <f t="shared" si="37"/>
        <v>0</v>
      </c>
      <c r="AC454" s="117">
        <f t="shared" si="38"/>
        <v>0</v>
      </c>
      <c r="AD454" s="118">
        <f t="shared" si="39"/>
        <v>0</v>
      </c>
      <c r="AE454" s="357"/>
      <c r="AF454" s="357"/>
      <c r="AG454" s="357"/>
      <c r="AH454" s="379">
        <v>45</v>
      </c>
      <c r="AI454" s="357">
        <v>0</v>
      </c>
      <c r="AJ454" s="382">
        <v>0</v>
      </c>
      <c r="AK454" s="357">
        <v>0</v>
      </c>
      <c r="AL454" s="357">
        <f t="shared" si="30"/>
        <v>0</v>
      </c>
      <c r="AM454" s="357">
        <f t="shared" si="31"/>
        <v>0</v>
      </c>
      <c r="AN454" s="357">
        <v>0</v>
      </c>
      <c r="AO454" s="357">
        <f t="shared" si="33"/>
        <v>0</v>
      </c>
    </row>
    <row r="455" spans="1:41" s="356" customFormat="1" ht="20.100000000000001" customHeight="1" x14ac:dyDescent="0.25">
      <c r="A455" s="358"/>
      <c r="B455" s="358"/>
      <c r="C455" s="358"/>
      <c r="D455" s="358"/>
      <c r="E455" s="358"/>
      <c r="F455" s="358"/>
      <c r="G455" s="358"/>
      <c r="H455" s="358"/>
      <c r="I455" s="358"/>
      <c r="J455" s="358"/>
      <c r="K455" s="358"/>
      <c r="L455" s="358"/>
      <c r="M455" s="358"/>
      <c r="N455" s="358"/>
      <c r="O455" s="358"/>
      <c r="P455" s="358"/>
      <c r="Q455" s="358"/>
      <c r="R455" s="358"/>
      <c r="W455" s="380">
        <f t="shared" si="34"/>
        <v>46</v>
      </c>
      <c r="X455" s="117">
        <f t="shared" si="48"/>
        <v>0</v>
      </c>
      <c r="Y455" s="117">
        <f t="shared" si="48"/>
        <v>0</v>
      </c>
      <c r="Z455" s="117">
        <f t="shared" si="48"/>
        <v>0</v>
      </c>
      <c r="AA455" s="118">
        <f t="shared" si="36"/>
        <v>0</v>
      </c>
      <c r="AB455" s="118">
        <f t="shared" si="37"/>
        <v>0</v>
      </c>
      <c r="AC455" s="117">
        <f t="shared" si="38"/>
        <v>0</v>
      </c>
      <c r="AD455" s="118">
        <f t="shared" si="39"/>
        <v>0</v>
      </c>
      <c r="AE455" s="357"/>
      <c r="AF455" s="357"/>
      <c r="AG455" s="357"/>
      <c r="AH455" s="379">
        <v>46</v>
      </c>
      <c r="AI455" s="357">
        <v>0</v>
      </c>
      <c r="AJ455" s="382">
        <v>0</v>
      </c>
      <c r="AK455" s="357">
        <v>0</v>
      </c>
      <c r="AL455" s="357">
        <f t="shared" si="30"/>
        <v>0</v>
      </c>
      <c r="AM455" s="357">
        <f t="shared" si="31"/>
        <v>0</v>
      </c>
      <c r="AN455" s="357">
        <v>0</v>
      </c>
      <c r="AO455" s="357">
        <f t="shared" si="33"/>
        <v>0</v>
      </c>
    </row>
    <row r="456" spans="1:41" s="356" customFormat="1" ht="20.100000000000001" customHeight="1" x14ac:dyDescent="0.25">
      <c r="A456" s="358"/>
      <c r="B456" s="358"/>
      <c r="C456" s="358"/>
      <c r="D456" s="358"/>
      <c r="E456" s="358"/>
      <c r="F456" s="358"/>
      <c r="G456" s="358"/>
      <c r="H456" s="358"/>
      <c r="I456" s="358"/>
      <c r="J456" s="358"/>
      <c r="K456" s="358"/>
      <c r="L456" s="358"/>
      <c r="M456" s="358"/>
      <c r="N456" s="358"/>
      <c r="O456" s="358"/>
      <c r="P456" s="358"/>
      <c r="Q456" s="358"/>
      <c r="R456" s="358"/>
      <c r="W456" s="380">
        <f t="shared" si="34"/>
        <v>47</v>
      </c>
      <c r="X456" s="117">
        <f t="shared" si="48"/>
        <v>0</v>
      </c>
      <c r="Y456" s="117">
        <f t="shared" si="48"/>
        <v>0</v>
      </c>
      <c r="Z456" s="117">
        <f t="shared" si="48"/>
        <v>0</v>
      </c>
      <c r="AA456" s="118">
        <f t="shared" si="36"/>
        <v>0</v>
      </c>
      <c r="AB456" s="118">
        <f t="shared" si="37"/>
        <v>0</v>
      </c>
      <c r="AC456" s="117">
        <f t="shared" si="38"/>
        <v>0</v>
      </c>
      <c r="AD456" s="118">
        <f t="shared" si="39"/>
        <v>0</v>
      </c>
      <c r="AE456" s="357"/>
      <c r="AF456" s="357"/>
      <c r="AG456" s="357"/>
      <c r="AH456" s="379">
        <v>47</v>
      </c>
      <c r="AI456" s="357">
        <v>0</v>
      </c>
      <c r="AJ456" s="382">
        <v>0</v>
      </c>
      <c r="AK456" s="357">
        <v>0</v>
      </c>
      <c r="AL456" s="357">
        <f t="shared" si="30"/>
        <v>0</v>
      </c>
      <c r="AM456" s="357">
        <f t="shared" si="31"/>
        <v>0</v>
      </c>
      <c r="AN456" s="357">
        <v>0</v>
      </c>
      <c r="AO456" s="357">
        <f t="shared" si="33"/>
        <v>0</v>
      </c>
    </row>
    <row r="457" spans="1:41" s="356" customFormat="1" ht="20.100000000000001" customHeight="1" x14ac:dyDescent="0.25">
      <c r="A457" s="358"/>
      <c r="B457" s="358"/>
      <c r="C457" s="358"/>
      <c r="D457" s="358"/>
      <c r="E457" s="358"/>
      <c r="F457" s="358"/>
      <c r="G457" s="358"/>
      <c r="H457" s="358"/>
      <c r="I457" s="358"/>
      <c r="J457" s="358"/>
      <c r="K457" s="358"/>
      <c r="L457" s="358"/>
      <c r="M457" s="358"/>
      <c r="N457" s="358"/>
      <c r="O457" s="358"/>
      <c r="P457" s="358"/>
      <c r="Q457" s="358"/>
      <c r="R457" s="358"/>
      <c r="W457" s="380">
        <f t="shared" si="34"/>
        <v>48</v>
      </c>
      <c r="X457" s="117">
        <f t="shared" si="48"/>
        <v>0</v>
      </c>
      <c r="Y457" s="117">
        <f t="shared" si="48"/>
        <v>0</v>
      </c>
      <c r="Z457" s="117">
        <f t="shared" si="48"/>
        <v>0</v>
      </c>
      <c r="AA457" s="118">
        <f t="shared" si="36"/>
        <v>0</v>
      </c>
      <c r="AB457" s="118">
        <f t="shared" si="37"/>
        <v>0</v>
      </c>
      <c r="AC457" s="117">
        <f t="shared" si="38"/>
        <v>0</v>
      </c>
      <c r="AD457" s="118">
        <f t="shared" si="39"/>
        <v>0</v>
      </c>
      <c r="AE457" s="357"/>
      <c r="AF457" s="357"/>
      <c r="AG457" s="357"/>
      <c r="AH457" s="379">
        <v>48</v>
      </c>
      <c r="AI457" s="357">
        <v>0</v>
      </c>
      <c r="AJ457" s="382">
        <v>0</v>
      </c>
      <c r="AK457" s="357">
        <v>0</v>
      </c>
      <c r="AL457" s="357">
        <f t="shared" si="30"/>
        <v>0</v>
      </c>
      <c r="AM457" s="357">
        <f t="shared" si="31"/>
        <v>0</v>
      </c>
      <c r="AN457" s="357">
        <v>0</v>
      </c>
      <c r="AO457" s="357">
        <f t="shared" si="33"/>
        <v>0</v>
      </c>
    </row>
    <row r="458" spans="1:41" s="356" customFormat="1" ht="20.100000000000001" customHeight="1" x14ac:dyDescent="0.25">
      <c r="A458" s="358"/>
      <c r="B458" s="358"/>
      <c r="C458" s="358"/>
      <c r="D458" s="358"/>
      <c r="E458" s="358"/>
      <c r="F458" s="358"/>
      <c r="G458" s="358"/>
      <c r="H458" s="358"/>
      <c r="I458" s="358"/>
      <c r="J458" s="358"/>
      <c r="K458" s="358"/>
      <c r="L458" s="358"/>
      <c r="M458" s="358"/>
      <c r="N458" s="358"/>
      <c r="O458" s="358"/>
      <c r="P458" s="358"/>
      <c r="Q458" s="358"/>
      <c r="R458" s="358"/>
      <c r="W458" s="380">
        <f t="shared" si="34"/>
        <v>49</v>
      </c>
      <c r="X458" s="117">
        <f t="shared" si="48"/>
        <v>0</v>
      </c>
      <c r="Y458" s="117">
        <f t="shared" si="48"/>
        <v>0</v>
      </c>
      <c r="Z458" s="117">
        <f t="shared" si="48"/>
        <v>0</v>
      </c>
      <c r="AA458" s="118">
        <f t="shared" si="36"/>
        <v>0</v>
      </c>
      <c r="AB458" s="118">
        <f t="shared" si="37"/>
        <v>0</v>
      </c>
      <c r="AC458" s="117">
        <f t="shared" si="38"/>
        <v>0</v>
      </c>
      <c r="AD458" s="118">
        <f t="shared" si="39"/>
        <v>0</v>
      </c>
      <c r="AE458" s="357"/>
      <c r="AF458" s="357"/>
      <c r="AG458" s="357"/>
      <c r="AH458" s="379">
        <v>49</v>
      </c>
      <c r="AI458" s="357">
        <v>0</v>
      </c>
      <c r="AJ458" s="382">
        <v>0</v>
      </c>
      <c r="AK458" s="357">
        <v>0</v>
      </c>
      <c r="AL458" s="357">
        <f t="shared" si="30"/>
        <v>0</v>
      </c>
      <c r="AM458" s="357">
        <f t="shared" si="31"/>
        <v>0</v>
      </c>
      <c r="AN458" s="357">
        <v>0</v>
      </c>
      <c r="AO458" s="357">
        <f t="shared" si="33"/>
        <v>0</v>
      </c>
    </row>
    <row r="459" spans="1:41" s="356" customFormat="1" ht="20.100000000000001" customHeight="1" x14ac:dyDescent="0.25">
      <c r="A459" s="358"/>
      <c r="B459" s="358"/>
      <c r="C459" s="358"/>
      <c r="D459" s="358"/>
      <c r="E459" s="358"/>
      <c r="F459" s="358"/>
      <c r="G459" s="358"/>
      <c r="H459" s="358"/>
      <c r="I459" s="358"/>
      <c r="J459" s="358"/>
      <c r="K459" s="358"/>
      <c r="L459" s="358"/>
      <c r="M459" s="358"/>
      <c r="N459" s="358"/>
      <c r="O459" s="358"/>
      <c r="P459" s="358"/>
      <c r="Q459" s="358"/>
      <c r="R459" s="358"/>
      <c r="W459" s="380">
        <f t="shared" si="34"/>
        <v>50</v>
      </c>
      <c r="X459" s="117">
        <f t="shared" si="48"/>
        <v>0</v>
      </c>
      <c r="Y459" s="117">
        <f t="shared" si="48"/>
        <v>0</v>
      </c>
      <c r="Z459" s="117">
        <f t="shared" si="48"/>
        <v>0</v>
      </c>
      <c r="AA459" s="118">
        <f t="shared" si="36"/>
        <v>0</v>
      </c>
      <c r="AB459" s="118">
        <f t="shared" si="37"/>
        <v>0</v>
      </c>
      <c r="AC459" s="117">
        <f t="shared" si="38"/>
        <v>0</v>
      </c>
      <c r="AD459" s="118">
        <f t="shared" si="39"/>
        <v>0</v>
      </c>
      <c r="AE459" s="357"/>
      <c r="AF459" s="357"/>
      <c r="AG459" s="357"/>
      <c r="AH459" s="379">
        <v>50</v>
      </c>
      <c r="AI459" s="357">
        <v>0</v>
      </c>
      <c r="AJ459" s="382">
        <v>0</v>
      </c>
      <c r="AK459" s="357">
        <v>0</v>
      </c>
      <c r="AL459" s="357">
        <f t="shared" si="30"/>
        <v>0</v>
      </c>
      <c r="AM459" s="357">
        <f t="shared" si="31"/>
        <v>0</v>
      </c>
      <c r="AN459" s="357">
        <v>0</v>
      </c>
      <c r="AO459" s="357">
        <f t="shared" si="33"/>
        <v>0</v>
      </c>
    </row>
    <row r="460" spans="1:41" s="356" customFormat="1" ht="20.100000000000001" customHeight="1" x14ac:dyDescent="0.25">
      <c r="A460" s="358"/>
      <c r="B460" s="358"/>
      <c r="C460" s="358"/>
      <c r="D460" s="358"/>
      <c r="E460" s="358"/>
      <c r="F460" s="358"/>
      <c r="G460" s="358"/>
      <c r="H460" s="358"/>
      <c r="I460" s="358"/>
      <c r="J460" s="358"/>
      <c r="K460" s="358"/>
      <c r="L460" s="358"/>
      <c r="M460" s="358"/>
      <c r="N460" s="358"/>
      <c r="O460" s="358"/>
      <c r="P460" s="358"/>
      <c r="Q460" s="358"/>
      <c r="R460" s="358"/>
      <c r="W460" s="380">
        <f t="shared" si="34"/>
        <v>51</v>
      </c>
      <c r="X460" s="117">
        <f t="shared" si="48"/>
        <v>0</v>
      </c>
      <c r="Y460" s="117">
        <f t="shared" si="48"/>
        <v>0</v>
      </c>
      <c r="Z460" s="117">
        <f t="shared" si="48"/>
        <v>0</v>
      </c>
      <c r="AA460" s="118">
        <f t="shared" si="36"/>
        <v>0</v>
      </c>
      <c r="AB460" s="118">
        <f t="shared" si="37"/>
        <v>0</v>
      </c>
      <c r="AC460" s="117">
        <f t="shared" si="38"/>
        <v>0</v>
      </c>
      <c r="AD460" s="118">
        <f t="shared" si="39"/>
        <v>0</v>
      </c>
      <c r="AE460" s="357"/>
      <c r="AF460" s="357"/>
      <c r="AG460" s="357"/>
      <c r="AH460" s="379">
        <v>51</v>
      </c>
      <c r="AI460" s="357">
        <v>0</v>
      </c>
      <c r="AJ460" s="382">
        <v>0</v>
      </c>
      <c r="AK460" s="357">
        <v>0</v>
      </c>
      <c r="AL460" s="357">
        <f t="shared" si="30"/>
        <v>0</v>
      </c>
      <c r="AM460" s="357">
        <f t="shared" si="31"/>
        <v>0</v>
      </c>
      <c r="AN460" s="357">
        <v>0</v>
      </c>
      <c r="AO460" s="357">
        <f t="shared" si="33"/>
        <v>0</v>
      </c>
    </row>
    <row r="461" spans="1:41" s="356" customFormat="1" ht="20.100000000000001" customHeight="1" x14ac:dyDescent="0.25">
      <c r="A461" s="358"/>
      <c r="B461" s="358"/>
      <c r="C461" s="358"/>
      <c r="D461" s="358"/>
      <c r="E461" s="358"/>
      <c r="F461" s="358"/>
      <c r="G461" s="358"/>
      <c r="H461" s="358"/>
      <c r="I461" s="358"/>
      <c r="J461" s="358"/>
      <c r="K461" s="358"/>
      <c r="L461" s="358"/>
      <c r="M461" s="358"/>
      <c r="N461" s="358"/>
      <c r="O461" s="358"/>
      <c r="P461" s="358"/>
      <c r="Q461" s="358"/>
      <c r="R461" s="358"/>
      <c r="W461" s="380">
        <f t="shared" si="34"/>
        <v>52</v>
      </c>
      <c r="X461" s="117">
        <f t="shared" si="48"/>
        <v>0</v>
      </c>
      <c r="Y461" s="117">
        <f t="shared" si="48"/>
        <v>0</v>
      </c>
      <c r="Z461" s="117">
        <f t="shared" si="48"/>
        <v>0</v>
      </c>
      <c r="AA461" s="118">
        <f t="shared" si="36"/>
        <v>0</v>
      </c>
      <c r="AB461" s="118">
        <f t="shared" si="37"/>
        <v>0</v>
      </c>
      <c r="AC461" s="117">
        <f t="shared" si="38"/>
        <v>0</v>
      </c>
      <c r="AD461" s="118">
        <f t="shared" si="39"/>
        <v>0</v>
      </c>
      <c r="AE461" s="357"/>
      <c r="AF461" s="357"/>
      <c r="AG461" s="357"/>
      <c r="AH461" s="379">
        <v>52</v>
      </c>
      <c r="AI461" s="357">
        <v>0</v>
      </c>
      <c r="AJ461" s="382">
        <v>0</v>
      </c>
      <c r="AK461" s="357">
        <v>0</v>
      </c>
      <c r="AL461" s="357">
        <f t="shared" si="30"/>
        <v>0</v>
      </c>
      <c r="AM461" s="357">
        <f t="shared" si="31"/>
        <v>0</v>
      </c>
      <c r="AN461" s="357">
        <v>0</v>
      </c>
      <c r="AO461" s="357">
        <f t="shared" si="33"/>
        <v>0</v>
      </c>
    </row>
    <row r="462" spans="1:41" s="356" customFormat="1" ht="20.100000000000001" customHeight="1" x14ac:dyDescent="0.25">
      <c r="A462" s="358"/>
      <c r="B462" s="358"/>
      <c r="C462" s="358"/>
      <c r="D462" s="358"/>
      <c r="E462" s="358"/>
      <c r="F462" s="358"/>
      <c r="G462" s="358"/>
      <c r="H462" s="358"/>
      <c r="I462" s="358"/>
      <c r="J462" s="358"/>
      <c r="K462" s="358"/>
      <c r="L462" s="358"/>
      <c r="M462" s="358"/>
      <c r="N462" s="358"/>
      <c r="O462" s="358"/>
      <c r="P462" s="358"/>
      <c r="Q462" s="358"/>
      <c r="R462" s="358"/>
      <c r="W462" s="380">
        <f t="shared" si="34"/>
        <v>53</v>
      </c>
      <c r="X462" s="117">
        <f t="shared" si="48"/>
        <v>0</v>
      </c>
      <c r="Y462" s="117">
        <f t="shared" si="48"/>
        <v>0</v>
      </c>
      <c r="Z462" s="117">
        <f t="shared" si="48"/>
        <v>0</v>
      </c>
      <c r="AA462" s="118">
        <f t="shared" si="36"/>
        <v>0</v>
      </c>
      <c r="AB462" s="118">
        <f t="shared" si="37"/>
        <v>0</v>
      </c>
      <c r="AC462" s="117">
        <f t="shared" si="38"/>
        <v>0</v>
      </c>
      <c r="AD462" s="118">
        <f t="shared" si="39"/>
        <v>0</v>
      </c>
      <c r="AE462" s="357"/>
      <c r="AF462" s="357"/>
      <c r="AG462" s="357"/>
      <c r="AH462" s="379">
        <v>53</v>
      </c>
      <c r="AI462" s="357">
        <v>0</v>
      </c>
      <c r="AJ462" s="382">
        <v>0</v>
      </c>
      <c r="AK462" s="357">
        <v>0</v>
      </c>
      <c r="AL462" s="357">
        <f t="shared" si="30"/>
        <v>0</v>
      </c>
      <c r="AM462" s="357">
        <f t="shared" si="31"/>
        <v>0</v>
      </c>
      <c r="AN462" s="357">
        <v>0</v>
      </c>
      <c r="AO462" s="357">
        <f t="shared" si="33"/>
        <v>0</v>
      </c>
    </row>
    <row r="463" spans="1:41" s="356" customFormat="1" ht="20.100000000000001" customHeight="1" x14ac:dyDescent="0.25">
      <c r="A463" s="358"/>
      <c r="B463" s="358"/>
      <c r="C463" s="358"/>
      <c r="D463" s="358"/>
      <c r="E463" s="358"/>
      <c r="F463" s="358"/>
      <c r="G463" s="358"/>
      <c r="H463" s="358"/>
      <c r="I463" s="358"/>
      <c r="J463" s="358"/>
      <c r="K463" s="358"/>
      <c r="L463" s="358"/>
      <c r="M463" s="358"/>
      <c r="N463" s="358"/>
      <c r="O463" s="358"/>
      <c r="P463" s="358"/>
      <c r="Q463" s="358"/>
      <c r="R463" s="358"/>
      <c r="W463" s="380">
        <f t="shared" si="34"/>
        <v>54</v>
      </c>
      <c r="X463" s="117">
        <f t="shared" si="48"/>
        <v>0</v>
      </c>
      <c r="Y463" s="117">
        <f t="shared" si="48"/>
        <v>0</v>
      </c>
      <c r="Z463" s="117">
        <f t="shared" si="48"/>
        <v>0</v>
      </c>
      <c r="AA463" s="118">
        <f t="shared" si="36"/>
        <v>0</v>
      </c>
      <c r="AB463" s="118">
        <f t="shared" si="37"/>
        <v>0</v>
      </c>
      <c r="AC463" s="117">
        <f t="shared" si="38"/>
        <v>0</v>
      </c>
      <c r="AD463" s="118">
        <f t="shared" si="39"/>
        <v>0</v>
      </c>
      <c r="AE463" s="357"/>
      <c r="AF463" s="357"/>
      <c r="AG463" s="357"/>
      <c r="AH463" s="379">
        <v>54</v>
      </c>
      <c r="AI463" s="357">
        <v>0</v>
      </c>
      <c r="AJ463" s="382">
        <v>0</v>
      </c>
      <c r="AK463" s="357">
        <v>0</v>
      </c>
      <c r="AL463" s="357">
        <f t="shared" si="30"/>
        <v>0</v>
      </c>
      <c r="AM463" s="357">
        <f t="shared" si="31"/>
        <v>0</v>
      </c>
      <c r="AN463" s="357">
        <v>0</v>
      </c>
      <c r="AO463" s="357">
        <f t="shared" si="33"/>
        <v>0</v>
      </c>
    </row>
    <row r="464" spans="1:41" s="356" customFormat="1" ht="20.100000000000001" customHeight="1" x14ac:dyDescent="0.25">
      <c r="A464" s="358"/>
      <c r="B464" s="358"/>
      <c r="C464" s="358"/>
      <c r="D464" s="358"/>
      <c r="E464" s="358"/>
      <c r="F464" s="358"/>
      <c r="G464" s="358"/>
      <c r="H464" s="358"/>
      <c r="I464" s="358"/>
      <c r="J464" s="358"/>
      <c r="K464" s="358"/>
      <c r="L464" s="358"/>
      <c r="M464" s="358"/>
      <c r="N464" s="358"/>
      <c r="O464" s="358"/>
      <c r="P464" s="358"/>
      <c r="Q464" s="358"/>
      <c r="R464" s="358"/>
      <c r="W464" s="380">
        <f t="shared" si="34"/>
        <v>55</v>
      </c>
      <c r="X464" s="117">
        <f t="shared" si="48"/>
        <v>0</v>
      </c>
      <c r="Y464" s="117">
        <f t="shared" si="48"/>
        <v>0</v>
      </c>
      <c r="Z464" s="117">
        <f t="shared" si="48"/>
        <v>0</v>
      </c>
      <c r="AA464" s="118">
        <f t="shared" si="36"/>
        <v>0</v>
      </c>
      <c r="AB464" s="118">
        <f t="shared" si="37"/>
        <v>0</v>
      </c>
      <c r="AC464" s="117">
        <f t="shared" si="38"/>
        <v>0</v>
      </c>
      <c r="AD464" s="118">
        <f t="shared" si="39"/>
        <v>0</v>
      </c>
      <c r="AE464" s="357"/>
      <c r="AF464" s="357"/>
      <c r="AG464" s="357"/>
      <c r="AH464" s="379">
        <v>55</v>
      </c>
      <c r="AI464" s="357">
        <v>0</v>
      </c>
      <c r="AJ464" s="382">
        <v>0</v>
      </c>
      <c r="AK464" s="357">
        <v>0</v>
      </c>
      <c r="AL464" s="357">
        <f t="shared" si="30"/>
        <v>0</v>
      </c>
      <c r="AM464" s="357">
        <f t="shared" si="31"/>
        <v>0</v>
      </c>
      <c r="AN464" s="357">
        <v>0</v>
      </c>
      <c r="AO464" s="357">
        <f t="shared" si="33"/>
        <v>0</v>
      </c>
    </row>
    <row r="465" spans="1:41" s="356" customFormat="1" ht="20.100000000000001" customHeight="1" x14ac:dyDescent="0.25">
      <c r="A465" s="358"/>
      <c r="B465" s="358"/>
      <c r="C465" s="358"/>
      <c r="D465" s="358"/>
      <c r="E465" s="358"/>
      <c r="F465" s="358"/>
      <c r="G465" s="358"/>
      <c r="H465" s="358"/>
      <c r="I465" s="358"/>
      <c r="J465" s="358"/>
      <c r="K465" s="358"/>
      <c r="L465" s="358"/>
      <c r="M465" s="358"/>
      <c r="N465" s="358"/>
      <c r="O465" s="358"/>
      <c r="P465" s="358"/>
      <c r="Q465" s="358"/>
      <c r="R465" s="358"/>
      <c r="W465" s="380">
        <f t="shared" si="34"/>
        <v>56</v>
      </c>
      <c r="X465" s="117">
        <f t="shared" si="48"/>
        <v>0</v>
      </c>
      <c r="Y465" s="117">
        <f t="shared" si="48"/>
        <v>0</v>
      </c>
      <c r="Z465" s="117">
        <f t="shared" si="48"/>
        <v>0</v>
      </c>
      <c r="AA465" s="118">
        <f t="shared" si="36"/>
        <v>0</v>
      </c>
      <c r="AB465" s="118">
        <f t="shared" si="37"/>
        <v>0</v>
      </c>
      <c r="AC465" s="117">
        <f t="shared" si="38"/>
        <v>0</v>
      </c>
      <c r="AD465" s="118">
        <f t="shared" si="39"/>
        <v>0</v>
      </c>
      <c r="AE465" s="357"/>
      <c r="AF465" s="357"/>
      <c r="AG465" s="357"/>
      <c r="AH465" s="379">
        <v>56</v>
      </c>
      <c r="AI465" s="357">
        <v>0</v>
      </c>
      <c r="AJ465" s="382">
        <v>0</v>
      </c>
      <c r="AK465" s="357">
        <v>0</v>
      </c>
      <c r="AL465" s="357">
        <f t="shared" si="30"/>
        <v>0</v>
      </c>
      <c r="AM465" s="357">
        <f t="shared" si="31"/>
        <v>0</v>
      </c>
      <c r="AN465" s="357">
        <v>0</v>
      </c>
      <c r="AO465" s="357">
        <f t="shared" si="33"/>
        <v>0</v>
      </c>
    </row>
    <row r="466" spans="1:41" ht="20.100000000000001" customHeight="1" x14ac:dyDescent="0.25">
      <c r="W466" s="380">
        <f t="shared" si="34"/>
        <v>57</v>
      </c>
      <c r="X466" s="117">
        <f t="shared" si="48"/>
        <v>0</v>
      </c>
      <c r="Y466" s="117">
        <f t="shared" si="48"/>
        <v>0</v>
      </c>
      <c r="Z466" s="117">
        <f t="shared" si="48"/>
        <v>0</v>
      </c>
      <c r="AA466" s="118">
        <f t="shared" si="36"/>
        <v>0</v>
      </c>
      <c r="AB466" s="118">
        <f t="shared" si="37"/>
        <v>0</v>
      </c>
      <c r="AC466" s="117">
        <f t="shared" si="38"/>
        <v>0</v>
      </c>
      <c r="AD466" s="118">
        <f t="shared" si="39"/>
        <v>0</v>
      </c>
      <c r="AH466" s="379">
        <v>57</v>
      </c>
      <c r="AI466" s="357">
        <v>0</v>
      </c>
      <c r="AJ466" s="382">
        <v>0</v>
      </c>
      <c r="AK466" s="357">
        <v>0</v>
      </c>
      <c r="AL466" s="357">
        <f t="shared" si="30"/>
        <v>0</v>
      </c>
      <c r="AM466" s="357">
        <f t="shared" si="31"/>
        <v>0</v>
      </c>
      <c r="AN466" s="357">
        <v>0</v>
      </c>
      <c r="AO466" s="357">
        <f t="shared" si="33"/>
        <v>0</v>
      </c>
    </row>
    <row r="467" spans="1:41" ht="20.100000000000001" customHeight="1" x14ac:dyDescent="0.25">
      <c r="W467" s="380">
        <f t="shared" si="34"/>
        <v>58</v>
      </c>
      <c r="X467" s="117">
        <f t="shared" si="48"/>
        <v>0</v>
      </c>
      <c r="Y467" s="117">
        <f t="shared" si="48"/>
        <v>0</v>
      </c>
      <c r="Z467" s="117">
        <f t="shared" si="48"/>
        <v>0</v>
      </c>
      <c r="AA467" s="118">
        <f t="shared" si="36"/>
        <v>0</v>
      </c>
      <c r="AB467" s="118">
        <f t="shared" si="37"/>
        <v>0</v>
      </c>
      <c r="AC467" s="117">
        <f t="shared" si="38"/>
        <v>0</v>
      </c>
      <c r="AD467" s="118">
        <f t="shared" si="39"/>
        <v>0</v>
      </c>
      <c r="AH467" s="379">
        <v>58</v>
      </c>
      <c r="AI467" s="357">
        <v>0</v>
      </c>
      <c r="AJ467" s="382">
        <v>0</v>
      </c>
      <c r="AK467" s="357">
        <v>0</v>
      </c>
      <c r="AL467" s="357">
        <f t="shared" si="30"/>
        <v>0</v>
      </c>
      <c r="AM467" s="357">
        <f t="shared" si="31"/>
        <v>0</v>
      </c>
      <c r="AN467" s="357">
        <v>0</v>
      </c>
      <c r="AO467" s="357">
        <f t="shared" si="33"/>
        <v>0</v>
      </c>
    </row>
    <row r="468" spans="1:41" ht="20.100000000000001" customHeight="1" x14ac:dyDescent="0.25">
      <c r="W468" s="380">
        <f t="shared" si="34"/>
        <v>59</v>
      </c>
      <c r="X468" s="117">
        <f t="shared" si="48"/>
        <v>0</v>
      </c>
      <c r="Y468" s="117">
        <f t="shared" si="48"/>
        <v>0</v>
      </c>
      <c r="Z468" s="117">
        <f t="shared" si="48"/>
        <v>0</v>
      </c>
      <c r="AA468" s="118">
        <f t="shared" si="36"/>
        <v>0</v>
      </c>
      <c r="AB468" s="118">
        <f t="shared" si="37"/>
        <v>0</v>
      </c>
      <c r="AC468" s="117">
        <f t="shared" si="38"/>
        <v>0</v>
      </c>
      <c r="AD468" s="118">
        <f t="shared" si="39"/>
        <v>0</v>
      </c>
      <c r="AH468" s="379">
        <v>59</v>
      </c>
      <c r="AI468" s="357">
        <v>0</v>
      </c>
      <c r="AJ468" s="382">
        <v>0</v>
      </c>
      <c r="AK468" s="357">
        <v>0</v>
      </c>
      <c r="AL468" s="357">
        <f t="shared" si="30"/>
        <v>0</v>
      </c>
      <c r="AM468" s="357">
        <f t="shared" si="31"/>
        <v>0</v>
      </c>
      <c r="AN468" s="357">
        <v>0</v>
      </c>
      <c r="AO468" s="357">
        <f t="shared" si="33"/>
        <v>0</v>
      </c>
    </row>
    <row r="469" spans="1:41" ht="20.100000000000001" customHeight="1" x14ac:dyDescent="0.25">
      <c r="W469" s="380">
        <f t="shared" si="34"/>
        <v>60</v>
      </c>
      <c r="X469" s="117">
        <f t="shared" si="48"/>
        <v>0</v>
      </c>
      <c r="Y469" s="117">
        <f t="shared" si="48"/>
        <v>0</v>
      </c>
      <c r="Z469" s="117">
        <f t="shared" si="48"/>
        <v>0</v>
      </c>
      <c r="AA469" s="118">
        <f t="shared" si="36"/>
        <v>0</v>
      </c>
      <c r="AB469" s="118">
        <f t="shared" si="37"/>
        <v>0</v>
      </c>
      <c r="AC469" s="117">
        <f t="shared" si="38"/>
        <v>0</v>
      </c>
      <c r="AD469" s="118">
        <f t="shared" si="39"/>
        <v>0</v>
      </c>
      <c r="AH469" s="379">
        <v>60</v>
      </c>
      <c r="AI469" s="357">
        <v>0</v>
      </c>
      <c r="AJ469" s="382">
        <v>0</v>
      </c>
      <c r="AK469" s="357">
        <v>0</v>
      </c>
      <c r="AL469" s="357">
        <f t="shared" si="30"/>
        <v>0</v>
      </c>
      <c r="AM469" s="357">
        <f t="shared" si="31"/>
        <v>0</v>
      </c>
      <c r="AN469" s="357">
        <v>0</v>
      </c>
      <c r="AO469" s="357">
        <f t="shared" si="33"/>
        <v>0</v>
      </c>
    </row>
    <row r="470" spans="1:41" ht="20.100000000000001" customHeight="1" x14ac:dyDescent="0.25">
      <c r="W470" s="380">
        <f t="shared" si="34"/>
        <v>61</v>
      </c>
      <c r="X470" s="117">
        <f t="shared" si="48"/>
        <v>0</v>
      </c>
      <c r="Y470" s="117">
        <f t="shared" si="48"/>
        <v>0</v>
      </c>
      <c r="Z470" s="117">
        <f t="shared" si="48"/>
        <v>0</v>
      </c>
      <c r="AA470" s="118">
        <f t="shared" si="36"/>
        <v>0</v>
      </c>
      <c r="AB470" s="118">
        <f t="shared" si="37"/>
        <v>0</v>
      </c>
      <c r="AC470" s="117">
        <f t="shared" si="38"/>
        <v>0</v>
      </c>
      <c r="AD470" s="118">
        <f t="shared" si="39"/>
        <v>0</v>
      </c>
      <c r="AH470" s="379">
        <v>61</v>
      </c>
      <c r="AI470" s="357">
        <v>0</v>
      </c>
      <c r="AJ470" s="382">
        <v>0</v>
      </c>
      <c r="AK470" s="357">
        <v>0</v>
      </c>
      <c r="AL470" s="357">
        <f t="shared" si="30"/>
        <v>0</v>
      </c>
      <c r="AM470" s="357">
        <f t="shared" si="31"/>
        <v>0</v>
      </c>
      <c r="AN470" s="357">
        <v>0</v>
      </c>
      <c r="AO470" s="357">
        <f t="shared" si="33"/>
        <v>0</v>
      </c>
    </row>
    <row r="471" spans="1:41" ht="20.100000000000001" customHeight="1" x14ac:dyDescent="0.25">
      <c r="W471" s="380">
        <f t="shared" si="34"/>
        <v>62</v>
      </c>
      <c r="X471" s="117">
        <f t="shared" si="48"/>
        <v>0</v>
      </c>
      <c r="Y471" s="117">
        <f t="shared" si="48"/>
        <v>0</v>
      </c>
      <c r="Z471" s="117">
        <f t="shared" si="48"/>
        <v>0</v>
      </c>
      <c r="AA471" s="118">
        <f t="shared" si="36"/>
        <v>0</v>
      </c>
      <c r="AB471" s="118">
        <f t="shared" si="37"/>
        <v>0</v>
      </c>
      <c r="AC471" s="117">
        <f t="shared" si="38"/>
        <v>0</v>
      </c>
      <c r="AD471" s="118">
        <f t="shared" si="39"/>
        <v>0</v>
      </c>
      <c r="AH471" s="379">
        <v>62</v>
      </c>
      <c r="AI471" s="357">
        <v>0</v>
      </c>
      <c r="AJ471" s="382">
        <v>0</v>
      </c>
      <c r="AK471" s="357">
        <v>0</v>
      </c>
      <c r="AL471" s="357">
        <f t="shared" si="30"/>
        <v>0</v>
      </c>
      <c r="AM471" s="357">
        <f t="shared" si="31"/>
        <v>0</v>
      </c>
      <c r="AN471" s="357">
        <v>0</v>
      </c>
      <c r="AO471" s="357">
        <f t="shared" si="33"/>
        <v>0</v>
      </c>
    </row>
    <row r="472" spans="1:41" ht="20.100000000000001" customHeight="1" x14ac:dyDescent="0.25">
      <c r="W472" s="380">
        <f t="shared" si="34"/>
        <v>63</v>
      </c>
      <c r="X472" s="117">
        <f t="shared" si="48"/>
        <v>0</v>
      </c>
      <c r="Y472" s="117">
        <f t="shared" si="48"/>
        <v>0</v>
      </c>
      <c r="Z472" s="117">
        <f t="shared" si="48"/>
        <v>0</v>
      </c>
      <c r="AA472" s="118">
        <f t="shared" si="36"/>
        <v>0</v>
      </c>
      <c r="AB472" s="118">
        <f t="shared" si="37"/>
        <v>0</v>
      </c>
      <c r="AC472" s="117">
        <f t="shared" si="38"/>
        <v>0</v>
      </c>
      <c r="AD472" s="118">
        <f t="shared" si="39"/>
        <v>0</v>
      </c>
      <c r="AH472" s="379">
        <v>63</v>
      </c>
      <c r="AI472" s="357">
        <v>0</v>
      </c>
      <c r="AJ472" s="382">
        <v>0</v>
      </c>
      <c r="AK472" s="357">
        <v>0</v>
      </c>
      <c r="AL472" s="357">
        <f t="shared" si="30"/>
        <v>0</v>
      </c>
      <c r="AM472" s="357">
        <f t="shared" si="31"/>
        <v>0</v>
      </c>
      <c r="AN472" s="357">
        <v>0</v>
      </c>
      <c r="AO472" s="357">
        <f t="shared" si="33"/>
        <v>0</v>
      </c>
    </row>
    <row r="473" spans="1:41" ht="20.100000000000001" customHeight="1" x14ac:dyDescent="0.25">
      <c r="W473" s="380">
        <f t="shared" si="34"/>
        <v>64</v>
      </c>
      <c r="X473" s="117">
        <f t="shared" si="48"/>
        <v>0</v>
      </c>
      <c r="Y473" s="117">
        <f t="shared" si="48"/>
        <v>0</v>
      </c>
      <c r="Z473" s="117">
        <f t="shared" si="48"/>
        <v>0</v>
      </c>
      <c r="AA473" s="118">
        <f t="shared" si="36"/>
        <v>0</v>
      </c>
      <c r="AB473" s="118">
        <f t="shared" si="37"/>
        <v>0</v>
      </c>
      <c r="AC473" s="117">
        <f t="shared" si="38"/>
        <v>0</v>
      </c>
      <c r="AD473" s="118">
        <f t="shared" si="39"/>
        <v>0</v>
      </c>
      <c r="AH473" s="379">
        <v>64</v>
      </c>
      <c r="AI473" s="357">
        <v>0</v>
      </c>
      <c r="AJ473" s="382">
        <v>0</v>
      </c>
      <c r="AK473" s="357">
        <v>0</v>
      </c>
      <c r="AL473" s="357">
        <f t="shared" ref="AL473:AL489" si="49">AN473</f>
        <v>0</v>
      </c>
      <c r="AM473" s="357">
        <f t="shared" ref="AM473:AM489" si="50">AK473</f>
        <v>0</v>
      </c>
      <c r="AN473" s="357">
        <v>0</v>
      </c>
      <c r="AO473" s="357">
        <f t="shared" ref="AO473:AO489" si="51">AI473</f>
        <v>0</v>
      </c>
    </row>
    <row r="474" spans="1:41" ht="20.100000000000001" customHeight="1" x14ac:dyDescent="0.25">
      <c r="W474" s="380">
        <f t="shared" ref="W474:W489" si="52">AH474</f>
        <v>65</v>
      </c>
      <c r="X474" s="117">
        <f t="shared" ref="X474:Z489" si="53">AI474/100</f>
        <v>0</v>
      </c>
      <c r="Y474" s="117">
        <f t="shared" si="53"/>
        <v>0</v>
      </c>
      <c r="Z474" s="117">
        <f t="shared" si="53"/>
        <v>0</v>
      </c>
      <c r="AA474" s="118">
        <f t="shared" ref="AA474:AA489" si="54">AC474</f>
        <v>0</v>
      </c>
      <c r="AB474" s="118">
        <f t="shared" ref="AB474:AB489" si="55">Z474</f>
        <v>0</v>
      </c>
      <c r="AC474" s="117">
        <f t="shared" ref="AC474:AC489" si="56">AN474/100</f>
        <v>0</v>
      </c>
      <c r="AD474" s="118">
        <f t="shared" ref="AD474:AD489" si="57">X474</f>
        <v>0</v>
      </c>
      <c r="AH474" s="379">
        <v>65</v>
      </c>
      <c r="AI474" s="357">
        <v>0</v>
      </c>
      <c r="AJ474" s="382">
        <v>0</v>
      </c>
      <c r="AK474" s="357">
        <v>0</v>
      </c>
      <c r="AL474" s="357">
        <f t="shared" si="49"/>
        <v>0</v>
      </c>
      <c r="AM474" s="357">
        <f t="shared" si="50"/>
        <v>0</v>
      </c>
      <c r="AN474" s="357">
        <v>0</v>
      </c>
      <c r="AO474" s="357">
        <f t="shared" si="51"/>
        <v>0</v>
      </c>
    </row>
    <row r="475" spans="1:41" ht="20.100000000000001" customHeight="1" x14ac:dyDescent="0.25">
      <c r="W475" s="380">
        <f t="shared" si="52"/>
        <v>66</v>
      </c>
      <c r="X475" s="117">
        <f t="shared" si="53"/>
        <v>0</v>
      </c>
      <c r="Y475" s="117">
        <f t="shared" si="53"/>
        <v>0</v>
      </c>
      <c r="Z475" s="117">
        <f t="shared" si="53"/>
        <v>0</v>
      </c>
      <c r="AA475" s="118">
        <f t="shared" si="54"/>
        <v>0</v>
      </c>
      <c r="AB475" s="118">
        <f t="shared" si="55"/>
        <v>0</v>
      </c>
      <c r="AC475" s="117">
        <f t="shared" si="56"/>
        <v>0</v>
      </c>
      <c r="AD475" s="118">
        <f t="shared" si="57"/>
        <v>0</v>
      </c>
      <c r="AH475" s="379">
        <v>66</v>
      </c>
      <c r="AI475" s="357">
        <v>0</v>
      </c>
      <c r="AJ475" s="382">
        <v>0</v>
      </c>
      <c r="AK475" s="357">
        <v>0</v>
      </c>
      <c r="AL475" s="357">
        <f t="shared" si="49"/>
        <v>0</v>
      </c>
      <c r="AM475" s="357">
        <f t="shared" si="50"/>
        <v>0</v>
      </c>
      <c r="AN475" s="357">
        <v>0</v>
      </c>
      <c r="AO475" s="357">
        <f t="shared" si="51"/>
        <v>0</v>
      </c>
    </row>
    <row r="476" spans="1:41" ht="20.100000000000001" customHeight="1" x14ac:dyDescent="0.25">
      <c r="W476" s="380">
        <f t="shared" si="52"/>
        <v>67</v>
      </c>
      <c r="X476" s="117">
        <f t="shared" si="53"/>
        <v>0</v>
      </c>
      <c r="Y476" s="117">
        <f t="shared" si="53"/>
        <v>0</v>
      </c>
      <c r="Z476" s="117">
        <f t="shared" si="53"/>
        <v>0</v>
      </c>
      <c r="AA476" s="118">
        <f t="shared" si="54"/>
        <v>0</v>
      </c>
      <c r="AB476" s="118">
        <f t="shared" si="55"/>
        <v>0</v>
      </c>
      <c r="AC476" s="117">
        <f t="shared" si="56"/>
        <v>0</v>
      </c>
      <c r="AD476" s="118">
        <f t="shared" si="57"/>
        <v>0</v>
      </c>
      <c r="AH476" s="379">
        <v>67</v>
      </c>
      <c r="AI476" s="357">
        <v>0</v>
      </c>
      <c r="AJ476" s="382">
        <v>0</v>
      </c>
      <c r="AK476" s="357">
        <v>0</v>
      </c>
      <c r="AL476" s="357">
        <f t="shared" si="49"/>
        <v>0</v>
      </c>
      <c r="AM476" s="357">
        <f t="shared" si="50"/>
        <v>0</v>
      </c>
      <c r="AN476" s="357">
        <v>0</v>
      </c>
      <c r="AO476" s="357">
        <f t="shared" si="51"/>
        <v>0</v>
      </c>
    </row>
    <row r="477" spans="1:41" ht="20.100000000000001" customHeight="1" x14ac:dyDescent="0.25">
      <c r="W477" s="380">
        <f t="shared" si="52"/>
        <v>68</v>
      </c>
      <c r="X477" s="117">
        <f t="shared" si="53"/>
        <v>0</v>
      </c>
      <c r="Y477" s="117">
        <f t="shared" si="53"/>
        <v>0</v>
      </c>
      <c r="Z477" s="117">
        <f t="shared" si="53"/>
        <v>0</v>
      </c>
      <c r="AA477" s="118">
        <f t="shared" si="54"/>
        <v>0</v>
      </c>
      <c r="AB477" s="118">
        <f t="shared" si="55"/>
        <v>0</v>
      </c>
      <c r="AC477" s="117">
        <f t="shared" si="56"/>
        <v>0</v>
      </c>
      <c r="AD477" s="118">
        <f t="shared" si="57"/>
        <v>0</v>
      </c>
      <c r="AH477" s="379">
        <v>68</v>
      </c>
      <c r="AI477" s="357">
        <v>0</v>
      </c>
      <c r="AJ477" s="382">
        <v>0</v>
      </c>
      <c r="AK477" s="357">
        <v>0</v>
      </c>
      <c r="AL477" s="357">
        <f t="shared" si="49"/>
        <v>0</v>
      </c>
      <c r="AM477" s="357">
        <f t="shared" si="50"/>
        <v>0</v>
      </c>
      <c r="AN477" s="357">
        <v>0</v>
      </c>
      <c r="AO477" s="357">
        <f t="shared" si="51"/>
        <v>0</v>
      </c>
    </row>
    <row r="478" spans="1:41" ht="20.100000000000001" customHeight="1" x14ac:dyDescent="0.25">
      <c r="W478" s="380">
        <f t="shared" si="52"/>
        <v>69</v>
      </c>
      <c r="X478" s="117">
        <f t="shared" si="53"/>
        <v>0</v>
      </c>
      <c r="Y478" s="117">
        <f t="shared" si="53"/>
        <v>0</v>
      </c>
      <c r="Z478" s="117">
        <f t="shared" si="53"/>
        <v>0</v>
      </c>
      <c r="AA478" s="118">
        <f t="shared" si="54"/>
        <v>0</v>
      </c>
      <c r="AB478" s="118">
        <f t="shared" si="55"/>
        <v>0</v>
      </c>
      <c r="AC478" s="117">
        <f t="shared" si="56"/>
        <v>0</v>
      </c>
      <c r="AD478" s="118">
        <f t="shared" si="57"/>
        <v>0</v>
      </c>
      <c r="AH478" s="379">
        <v>69</v>
      </c>
      <c r="AI478" s="357">
        <v>0</v>
      </c>
      <c r="AJ478" s="382">
        <v>0</v>
      </c>
      <c r="AK478" s="357">
        <v>0</v>
      </c>
      <c r="AL478" s="357">
        <f t="shared" si="49"/>
        <v>0</v>
      </c>
      <c r="AM478" s="357">
        <f t="shared" si="50"/>
        <v>0</v>
      </c>
      <c r="AN478" s="357">
        <v>0</v>
      </c>
      <c r="AO478" s="357">
        <f t="shared" si="51"/>
        <v>0</v>
      </c>
    </row>
    <row r="479" spans="1:41" ht="20.100000000000001" customHeight="1" x14ac:dyDescent="0.25">
      <c r="W479" s="380">
        <f t="shared" si="52"/>
        <v>70</v>
      </c>
      <c r="X479" s="117">
        <f t="shared" si="53"/>
        <v>0</v>
      </c>
      <c r="Y479" s="117">
        <f t="shared" si="53"/>
        <v>0</v>
      </c>
      <c r="Z479" s="117">
        <f t="shared" si="53"/>
        <v>0</v>
      </c>
      <c r="AA479" s="118">
        <f t="shared" si="54"/>
        <v>0</v>
      </c>
      <c r="AB479" s="118">
        <f t="shared" si="55"/>
        <v>0</v>
      </c>
      <c r="AC479" s="117">
        <f t="shared" si="56"/>
        <v>0</v>
      </c>
      <c r="AD479" s="118">
        <f t="shared" si="57"/>
        <v>0</v>
      </c>
      <c r="AH479" s="379">
        <v>70</v>
      </c>
      <c r="AI479" s="357">
        <v>0</v>
      </c>
      <c r="AJ479" s="382">
        <v>0</v>
      </c>
      <c r="AK479" s="357">
        <v>0</v>
      </c>
      <c r="AL479" s="357">
        <f t="shared" si="49"/>
        <v>0</v>
      </c>
      <c r="AM479" s="357">
        <f t="shared" si="50"/>
        <v>0</v>
      </c>
      <c r="AN479" s="357">
        <v>0</v>
      </c>
      <c r="AO479" s="357">
        <f t="shared" si="51"/>
        <v>0</v>
      </c>
    </row>
    <row r="480" spans="1:41" ht="20.100000000000001" customHeight="1" x14ac:dyDescent="0.25">
      <c r="W480" s="380">
        <f t="shared" si="52"/>
        <v>71</v>
      </c>
      <c r="X480" s="117">
        <f t="shared" si="53"/>
        <v>0</v>
      </c>
      <c r="Y480" s="117">
        <f t="shared" si="53"/>
        <v>0</v>
      </c>
      <c r="Z480" s="117">
        <f t="shared" si="53"/>
        <v>0</v>
      </c>
      <c r="AA480" s="118">
        <f t="shared" si="54"/>
        <v>0</v>
      </c>
      <c r="AB480" s="118">
        <f t="shared" si="55"/>
        <v>0</v>
      </c>
      <c r="AC480" s="117">
        <f t="shared" si="56"/>
        <v>0</v>
      </c>
      <c r="AD480" s="118">
        <f t="shared" si="57"/>
        <v>0</v>
      </c>
      <c r="AH480" s="379">
        <v>71</v>
      </c>
      <c r="AI480" s="357">
        <v>0</v>
      </c>
      <c r="AJ480" s="382">
        <v>0</v>
      </c>
      <c r="AK480" s="357">
        <v>0</v>
      </c>
      <c r="AL480" s="357">
        <f t="shared" si="49"/>
        <v>0</v>
      </c>
      <c r="AM480" s="357">
        <f t="shared" si="50"/>
        <v>0</v>
      </c>
      <c r="AN480" s="357">
        <v>0</v>
      </c>
      <c r="AO480" s="357">
        <f t="shared" si="51"/>
        <v>0</v>
      </c>
    </row>
    <row r="481" spans="23:41" ht="20.100000000000001" customHeight="1" x14ac:dyDescent="0.25">
      <c r="W481" s="380">
        <f t="shared" si="52"/>
        <v>72</v>
      </c>
      <c r="X481" s="117">
        <f t="shared" si="53"/>
        <v>0</v>
      </c>
      <c r="Y481" s="117">
        <f t="shared" si="53"/>
        <v>0</v>
      </c>
      <c r="Z481" s="117">
        <f t="shared" si="53"/>
        <v>0</v>
      </c>
      <c r="AA481" s="118">
        <f t="shared" si="54"/>
        <v>0</v>
      </c>
      <c r="AB481" s="118">
        <f t="shared" si="55"/>
        <v>0</v>
      </c>
      <c r="AC481" s="117">
        <f t="shared" si="56"/>
        <v>0</v>
      </c>
      <c r="AD481" s="118">
        <f t="shared" si="57"/>
        <v>0</v>
      </c>
      <c r="AH481" s="379">
        <v>72</v>
      </c>
      <c r="AI481" s="357">
        <v>0</v>
      </c>
      <c r="AJ481" s="382">
        <v>0</v>
      </c>
      <c r="AK481" s="357">
        <v>0</v>
      </c>
      <c r="AL481" s="357">
        <f t="shared" si="49"/>
        <v>0</v>
      </c>
      <c r="AM481" s="357">
        <f t="shared" si="50"/>
        <v>0</v>
      </c>
      <c r="AN481" s="357">
        <v>0</v>
      </c>
      <c r="AO481" s="357">
        <f t="shared" si="51"/>
        <v>0</v>
      </c>
    </row>
    <row r="482" spans="23:41" ht="20.100000000000001" customHeight="1" x14ac:dyDescent="0.25">
      <c r="W482" s="380">
        <f t="shared" si="52"/>
        <v>73</v>
      </c>
      <c r="X482" s="117">
        <f t="shared" si="53"/>
        <v>0</v>
      </c>
      <c r="Y482" s="117">
        <f t="shared" si="53"/>
        <v>0</v>
      </c>
      <c r="Z482" s="117">
        <f t="shared" si="53"/>
        <v>0</v>
      </c>
      <c r="AA482" s="118">
        <f t="shared" si="54"/>
        <v>0</v>
      </c>
      <c r="AB482" s="118">
        <f t="shared" si="55"/>
        <v>0</v>
      </c>
      <c r="AC482" s="117">
        <f t="shared" si="56"/>
        <v>0</v>
      </c>
      <c r="AD482" s="118">
        <f t="shared" si="57"/>
        <v>0</v>
      </c>
      <c r="AH482" s="379">
        <v>73</v>
      </c>
      <c r="AI482" s="357">
        <v>0</v>
      </c>
      <c r="AJ482" s="382">
        <v>0</v>
      </c>
      <c r="AK482" s="357">
        <v>0</v>
      </c>
      <c r="AL482" s="357">
        <f t="shared" si="49"/>
        <v>0</v>
      </c>
      <c r="AM482" s="357">
        <f t="shared" si="50"/>
        <v>0</v>
      </c>
      <c r="AN482" s="357">
        <v>0</v>
      </c>
      <c r="AO482" s="357">
        <f t="shared" si="51"/>
        <v>0</v>
      </c>
    </row>
    <row r="483" spans="23:41" ht="20.100000000000001" customHeight="1" x14ac:dyDescent="0.25">
      <c r="W483" s="380">
        <f t="shared" si="52"/>
        <v>74</v>
      </c>
      <c r="X483" s="117">
        <f t="shared" si="53"/>
        <v>0</v>
      </c>
      <c r="Y483" s="117">
        <f t="shared" si="53"/>
        <v>0</v>
      </c>
      <c r="Z483" s="117">
        <f t="shared" si="53"/>
        <v>0</v>
      </c>
      <c r="AA483" s="118">
        <f t="shared" si="54"/>
        <v>0</v>
      </c>
      <c r="AB483" s="118">
        <f t="shared" si="55"/>
        <v>0</v>
      </c>
      <c r="AC483" s="117">
        <f t="shared" si="56"/>
        <v>0</v>
      </c>
      <c r="AD483" s="118">
        <f t="shared" si="57"/>
        <v>0</v>
      </c>
      <c r="AH483" s="379">
        <v>74</v>
      </c>
      <c r="AI483" s="357">
        <v>0</v>
      </c>
      <c r="AJ483" s="382">
        <v>0</v>
      </c>
      <c r="AK483" s="357">
        <v>0</v>
      </c>
      <c r="AL483" s="357">
        <f t="shared" si="49"/>
        <v>0</v>
      </c>
      <c r="AM483" s="357">
        <f t="shared" si="50"/>
        <v>0</v>
      </c>
      <c r="AN483" s="357">
        <v>0</v>
      </c>
      <c r="AO483" s="357">
        <f t="shared" si="51"/>
        <v>0</v>
      </c>
    </row>
    <row r="484" spans="23:41" ht="20.100000000000001" customHeight="1" x14ac:dyDescent="0.25">
      <c r="W484" s="380">
        <f t="shared" si="52"/>
        <v>75</v>
      </c>
      <c r="X484" s="117">
        <f t="shared" si="53"/>
        <v>0</v>
      </c>
      <c r="Y484" s="117">
        <f t="shared" si="53"/>
        <v>0</v>
      </c>
      <c r="Z484" s="117">
        <f t="shared" si="53"/>
        <v>0</v>
      </c>
      <c r="AA484" s="118">
        <f t="shared" si="54"/>
        <v>0</v>
      </c>
      <c r="AB484" s="118">
        <f t="shared" si="55"/>
        <v>0</v>
      </c>
      <c r="AC484" s="117">
        <f t="shared" si="56"/>
        <v>0</v>
      </c>
      <c r="AD484" s="118">
        <f t="shared" si="57"/>
        <v>0</v>
      </c>
      <c r="AH484" s="379">
        <v>75</v>
      </c>
      <c r="AI484" s="357">
        <v>0</v>
      </c>
      <c r="AJ484" s="382">
        <v>0</v>
      </c>
      <c r="AK484" s="357">
        <v>0</v>
      </c>
      <c r="AL484" s="357">
        <f t="shared" si="49"/>
        <v>0</v>
      </c>
      <c r="AM484" s="357">
        <f t="shared" si="50"/>
        <v>0</v>
      </c>
      <c r="AN484" s="357">
        <v>0</v>
      </c>
      <c r="AO484" s="357">
        <f t="shared" si="51"/>
        <v>0</v>
      </c>
    </row>
    <row r="485" spans="23:41" ht="20.100000000000001" customHeight="1" x14ac:dyDescent="0.25">
      <c r="W485" s="380">
        <f t="shared" si="52"/>
        <v>76</v>
      </c>
      <c r="X485" s="117">
        <f t="shared" si="53"/>
        <v>0</v>
      </c>
      <c r="Y485" s="117">
        <f t="shared" si="53"/>
        <v>0</v>
      </c>
      <c r="Z485" s="117">
        <f t="shared" si="53"/>
        <v>0</v>
      </c>
      <c r="AA485" s="118">
        <f t="shared" si="54"/>
        <v>0</v>
      </c>
      <c r="AB485" s="118">
        <f t="shared" si="55"/>
        <v>0</v>
      </c>
      <c r="AC485" s="117">
        <f t="shared" si="56"/>
        <v>0</v>
      </c>
      <c r="AD485" s="118">
        <f t="shared" si="57"/>
        <v>0</v>
      </c>
      <c r="AH485" s="379">
        <v>76</v>
      </c>
      <c r="AI485" s="357">
        <v>0</v>
      </c>
      <c r="AJ485" s="382">
        <v>0</v>
      </c>
      <c r="AK485" s="357">
        <v>0</v>
      </c>
      <c r="AL485" s="357">
        <f t="shared" si="49"/>
        <v>0</v>
      </c>
      <c r="AM485" s="357">
        <f t="shared" si="50"/>
        <v>0</v>
      </c>
      <c r="AN485" s="357">
        <v>0</v>
      </c>
      <c r="AO485" s="357">
        <f t="shared" si="51"/>
        <v>0</v>
      </c>
    </row>
    <row r="486" spans="23:41" ht="20.100000000000001" customHeight="1" x14ac:dyDescent="0.25">
      <c r="W486" s="380">
        <f t="shared" si="52"/>
        <v>77</v>
      </c>
      <c r="X486" s="117">
        <f t="shared" si="53"/>
        <v>0</v>
      </c>
      <c r="Y486" s="117">
        <f t="shared" si="53"/>
        <v>0</v>
      </c>
      <c r="Z486" s="117">
        <f t="shared" si="53"/>
        <v>0</v>
      </c>
      <c r="AA486" s="118">
        <f t="shared" si="54"/>
        <v>0</v>
      </c>
      <c r="AB486" s="118">
        <f t="shared" si="55"/>
        <v>0</v>
      </c>
      <c r="AC486" s="117">
        <f t="shared" si="56"/>
        <v>0</v>
      </c>
      <c r="AD486" s="118">
        <f t="shared" si="57"/>
        <v>0</v>
      </c>
      <c r="AH486" s="379">
        <v>77</v>
      </c>
      <c r="AI486" s="357">
        <v>0</v>
      </c>
      <c r="AJ486" s="382">
        <v>0</v>
      </c>
      <c r="AK486" s="357">
        <v>0</v>
      </c>
      <c r="AL486" s="357">
        <f t="shared" si="49"/>
        <v>0</v>
      </c>
      <c r="AM486" s="357">
        <f t="shared" si="50"/>
        <v>0</v>
      </c>
      <c r="AN486" s="357">
        <v>0</v>
      </c>
      <c r="AO486" s="357">
        <f t="shared" si="51"/>
        <v>0</v>
      </c>
    </row>
    <row r="487" spans="23:41" ht="20.100000000000001" customHeight="1" x14ac:dyDescent="0.25">
      <c r="W487" s="380">
        <f t="shared" si="52"/>
        <v>78</v>
      </c>
      <c r="X487" s="117">
        <f t="shared" si="53"/>
        <v>0</v>
      </c>
      <c r="Y487" s="117">
        <f t="shared" si="53"/>
        <v>0</v>
      </c>
      <c r="Z487" s="117">
        <f t="shared" si="53"/>
        <v>0</v>
      </c>
      <c r="AA487" s="118">
        <f t="shared" si="54"/>
        <v>0</v>
      </c>
      <c r="AB487" s="118">
        <f t="shared" si="55"/>
        <v>0</v>
      </c>
      <c r="AC487" s="117">
        <f t="shared" si="56"/>
        <v>0</v>
      </c>
      <c r="AD487" s="118">
        <f t="shared" si="57"/>
        <v>0</v>
      </c>
      <c r="AH487" s="379">
        <v>78</v>
      </c>
      <c r="AI487" s="357">
        <v>0</v>
      </c>
      <c r="AJ487" s="382">
        <v>0</v>
      </c>
      <c r="AK487" s="357">
        <v>0</v>
      </c>
      <c r="AL487" s="357">
        <f t="shared" si="49"/>
        <v>0</v>
      </c>
      <c r="AM487" s="357">
        <f t="shared" si="50"/>
        <v>0</v>
      </c>
      <c r="AN487" s="357">
        <v>0</v>
      </c>
      <c r="AO487" s="357">
        <f t="shared" si="51"/>
        <v>0</v>
      </c>
    </row>
    <row r="488" spans="23:41" ht="20.100000000000001" customHeight="1" x14ac:dyDescent="0.25">
      <c r="W488" s="380">
        <f t="shared" si="52"/>
        <v>79</v>
      </c>
      <c r="X488" s="117">
        <f t="shared" si="53"/>
        <v>0</v>
      </c>
      <c r="Y488" s="117">
        <f t="shared" si="53"/>
        <v>0</v>
      </c>
      <c r="Z488" s="117">
        <f t="shared" si="53"/>
        <v>0</v>
      </c>
      <c r="AA488" s="118">
        <f t="shared" si="54"/>
        <v>0</v>
      </c>
      <c r="AB488" s="118">
        <f t="shared" si="55"/>
        <v>0</v>
      </c>
      <c r="AC488" s="117">
        <f t="shared" si="56"/>
        <v>0</v>
      </c>
      <c r="AD488" s="118">
        <f t="shared" si="57"/>
        <v>0</v>
      </c>
      <c r="AH488" s="379">
        <v>79</v>
      </c>
      <c r="AI488" s="357">
        <v>0</v>
      </c>
      <c r="AJ488" s="382">
        <v>0</v>
      </c>
      <c r="AK488" s="357">
        <v>0</v>
      </c>
      <c r="AL488" s="357">
        <f t="shared" si="49"/>
        <v>0</v>
      </c>
      <c r="AM488" s="357">
        <f t="shared" si="50"/>
        <v>0</v>
      </c>
      <c r="AN488" s="357">
        <v>0</v>
      </c>
      <c r="AO488" s="357">
        <f t="shared" si="51"/>
        <v>0</v>
      </c>
    </row>
    <row r="489" spans="23:41" ht="20.100000000000001" customHeight="1" x14ac:dyDescent="0.25">
      <c r="W489" s="380">
        <f t="shared" si="52"/>
        <v>80</v>
      </c>
      <c r="X489" s="117">
        <f t="shared" si="53"/>
        <v>0</v>
      </c>
      <c r="Y489" s="117">
        <f t="shared" si="53"/>
        <v>0</v>
      </c>
      <c r="Z489" s="117">
        <f t="shared" si="53"/>
        <v>0</v>
      </c>
      <c r="AA489" s="118">
        <f t="shared" si="54"/>
        <v>0</v>
      </c>
      <c r="AB489" s="118">
        <f t="shared" si="55"/>
        <v>0</v>
      </c>
      <c r="AC489" s="117">
        <f t="shared" si="56"/>
        <v>0</v>
      </c>
      <c r="AD489" s="118">
        <f t="shared" si="57"/>
        <v>0</v>
      </c>
      <c r="AH489" s="379">
        <v>80</v>
      </c>
      <c r="AI489" s="357">
        <v>0</v>
      </c>
      <c r="AJ489" s="382">
        <v>0</v>
      </c>
      <c r="AK489" s="357">
        <v>0</v>
      </c>
      <c r="AL489" s="357">
        <f t="shared" si="49"/>
        <v>0</v>
      </c>
      <c r="AM489" s="357">
        <f t="shared" si="50"/>
        <v>0</v>
      </c>
      <c r="AN489" s="357">
        <v>0</v>
      </c>
      <c r="AO489" s="357">
        <f t="shared" si="51"/>
        <v>0</v>
      </c>
    </row>
  </sheetData>
  <sheetProtection algorithmName="SHA-512" hashValue="Zrl+6JCAe0ohfqgTPQsd3ObPxEN4gOhx7d20yqVDfgscBEm4igMaGET9jU0/uCq4NCFkOk1Y7Ukvr/+iSNoa1g==" saltValue="aOJjiN1WeZhZAtvdj1Nkwg==" spinCount="100000" sheet="1" objects="1" scenarios="1"/>
  <mergeCells count="565">
    <mergeCell ref="A411:R411"/>
    <mergeCell ref="A412:C412"/>
    <mergeCell ref="K412:R412"/>
    <mergeCell ref="A413:C413"/>
    <mergeCell ref="A415:K415"/>
    <mergeCell ref="L415:R415"/>
    <mergeCell ref="A406:K406"/>
    <mergeCell ref="L406:R406"/>
    <mergeCell ref="A407:K407"/>
    <mergeCell ref="L407:R407"/>
    <mergeCell ref="A409:K409"/>
    <mergeCell ref="L409:R409"/>
    <mergeCell ref="A444:R444"/>
    <mergeCell ref="A445:R445"/>
    <mergeCell ref="K437:N437"/>
    <mergeCell ref="O437:R437"/>
    <mergeCell ref="K438:N438"/>
    <mergeCell ref="O438:R438"/>
    <mergeCell ref="K440:N440"/>
    <mergeCell ref="O440:R440"/>
    <mergeCell ref="A421:N421"/>
    <mergeCell ref="O421:R421"/>
    <mergeCell ref="A423:J423"/>
    <mergeCell ref="T429:U429"/>
    <mergeCell ref="A434:R434"/>
    <mergeCell ref="K436:N436"/>
    <mergeCell ref="O436:R436"/>
    <mergeCell ref="A416:K416"/>
    <mergeCell ref="L416:R416"/>
    <mergeCell ref="A418:K418"/>
    <mergeCell ref="L418:R418"/>
    <mergeCell ref="A419:K419"/>
    <mergeCell ref="L419:R419"/>
    <mergeCell ref="A402:H402"/>
    <mergeCell ref="I402:L402"/>
    <mergeCell ref="A403:H403"/>
    <mergeCell ref="I403:L403"/>
    <mergeCell ref="A404:H404"/>
    <mergeCell ref="I404:L404"/>
    <mergeCell ref="A399:B399"/>
    <mergeCell ref="C399:D399"/>
    <mergeCell ref="I399:O399"/>
    <mergeCell ref="P399:R399"/>
    <mergeCell ref="A401:E401"/>
    <mergeCell ref="F401:L401"/>
    <mergeCell ref="A397:B397"/>
    <mergeCell ref="C397:D397"/>
    <mergeCell ref="E397:F397"/>
    <mergeCell ref="G397:L397"/>
    <mergeCell ref="M397:O397"/>
    <mergeCell ref="P397:R397"/>
    <mergeCell ref="A396:B396"/>
    <mergeCell ref="C396:D396"/>
    <mergeCell ref="E396:F396"/>
    <mergeCell ref="G396:L396"/>
    <mergeCell ref="M396:O396"/>
    <mergeCell ref="P396:R396"/>
    <mergeCell ref="A395:B395"/>
    <mergeCell ref="C395:D395"/>
    <mergeCell ref="E395:F395"/>
    <mergeCell ref="G395:L395"/>
    <mergeCell ref="M395:O395"/>
    <mergeCell ref="P395:R395"/>
    <mergeCell ref="A394:B394"/>
    <mergeCell ref="C394:D394"/>
    <mergeCell ref="E394:F394"/>
    <mergeCell ref="G394:L394"/>
    <mergeCell ref="M394:O394"/>
    <mergeCell ref="P394:R394"/>
    <mergeCell ref="A393:B393"/>
    <mergeCell ref="C393:D393"/>
    <mergeCell ref="E393:F393"/>
    <mergeCell ref="G393:L393"/>
    <mergeCell ref="M393:O393"/>
    <mergeCell ref="P393:R393"/>
    <mergeCell ref="A392:B392"/>
    <mergeCell ref="C392:D392"/>
    <mergeCell ref="E392:F392"/>
    <mergeCell ref="G392:L392"/>
    <mergeCell ref="M392:O392"/>
    <mergeCell ref="P392:R392"/>
    <mergeCell ref="A391:B391"/>
    <mergeCell ref="C391:D391"/>
    <mergeCell ref="E391:F391"/>
    <mergeCell ref="G391:L391"/>
    <mergeCell ref="M391:O391"/>
    <mergeCell ref="P391:R391"/>
    <mergeCell ref="A390:B390"/>
    <mergeCell ref="C390:D390"/>
    <mergeCell ref="E390:F390"/>
    <mergeCell ref="G390:L390"/>
    <mergeCell ref="M390:O390"/>
    <mergeCell ref="P390:R390"/>
    <mergeCell ref="A389:B389"/>
    <mergeCell ref="C389:D389"/>
    <mergeCell ref="E389:F389"/>
    <mergeCell ref="G389:L389"/>
    <mergeCell ref="M389:O389"/>
    <mergeCell ref="P389:R389"/>
    <mergeCell ref="A388:B388"/>
    <mergeCell ref="C388:D388"/>
    <mergeCell ref="E388:F388"/>
    <mergeCell ref="G388:L388"/>
    <mergeCell ref="M388:O388"/>
    <mergeCell ref="P388:R388"/>
    <mergeCell ref="A387:B387"/>
    <mergeCell ref="C387:D387"/>
    <mergeCell ref="E387:F387"/>
    <mergeCell ref="G387:L387"/>
    <mergeCell ref="M387:O387"/>
    <mergeCell ref="P387:R387"/>
    <mergeCell ref="A386:B386"/>
    <mergeCell ref="C386:D386"/>
    <mergeCell ref="E386:F386"/>
    <mergeCell ref="G386:L386"/>
    <mergeCell ref="M386:O386"/>
    <mergeCell ref="P386:R386"/>
    <mergeCell ref="A385:B385"/>
    <mergeCell ref="C385:D385"/>
    <mergeCell ref="E385:F385"/>
    <mergeCell ref="G385:L385"/>
    <mergeCell ref="M385:O385"/>
    <mergeCell ref="P385:R385"/>
    <mergeCell ref="A384:B384"/>
    <mergeCell ref="C384:D384"/>
    <mergeCell ref="E384:F384"/>
    <mergeCell ref="G384:L384"/>
    <mergeCell ref="M384:O384"/>
    <mergeCell ref="P384:R384"/>
    <mergeCell ref="A383:B383"/>
    <mergeCell ref="C383:D383"/>
    <mergeCell ref="E383:F383"/>
    <mergeCell ref="G383:L383"/>
    <mergeCell ref="M383:O383"/>
    <mergeCell ref="P383:R383"/>
    <mergeCell ref="A382:B382"/>
    <mergeCell ref="C382:D382"/>
    <mergeCell ref="E382:F382"/>
    <mergeCell ref="G382:L382"/>
    <mergeCell ref="M382:O382"/>
    <mergeCell ref="P382:R382"/>
    <mergeCell ref="A381:B381"/>
    <mergeCell ref="C381:D381"/>
    <mergeCell ref="E381:F381"/>
    <mergeCell ref="G381:L381"/>
    <mergeCell ref="M381:O381"/>
    <mergeCell ref="P381:R381"/>
    <mergeCell ref="A379:B380"/>
    <mergeCell ref="C379:D380"/>
    <mergeCell ref="E379:F380"/>
    <mergeCell ref="G379:L380"/>
    <mergeCell ref="M379:O380"/>
    <mergeCell ref="P379:R380"/>
    <mergeCell ref="A375:B375"/>
    <mergeCell ref="C375:O375"/>
    <mergeCell ref="P375:R375"/>
    <mergeCell ref="A376:B376"/>
    <mergeCell ref="C376:O376"/>
    <mergeCell ref="P376:R376"/>
    <mergeCell ref="A377:R377"/>
    <mergeCell ref="A373:B373"/>
    <mergeCell ref="C373:O373"/>
    <mergeCell ref="P373:R373"/>
    <mergeCell ref="A374:B374"/>
    <mergeCell ref="C374:O374"/>
    <mergeCell ref="P374:R374"/>
    <mergeCell ref="A371:B371"/>
    <mergeCell ref="C371:O371"/>
    <mergeCell ref="P371:R371"/>
    <mergeCell ref="A372:B372"/>
    <mergeCell ref="C372:O372"/>
    <mergeCell ref="P372:R372"/>
    <mergeCell ref="A369:B369"/>
    <mergeCell ref="C369:O369"/>
    <mergeCell ref="P369:R369"/>
    <mergeCell ref="A370:B370"/>
    <mergeCell ref="C370:O370"/>
    <mergeCell ref="P370:R370"/>
    <mergeCell ref="A367:B367"/>
    <mergeCell ref="C367:O367"/>
    <mergeCell ref="P367:R367"/>
    <mergeCell ref="A368:B368"/>
    <mergeCell ref="C368:O368"/>
    <mergeCell ref="P368:R368"/>
    <mergeCell ref="A365:B365"/>
    <mergeCell ref="C365:O365"/>
    <mergeCell ref="P365:R365"/>
    <mergeCell ref="A366:B366"/>
    <mergeCell ref="C366:O366"/>
    <mergeCell ref="P366:R366"/>
    <mergeCell ref="A363:B363"/>
    <mergeCell ref="C363:O363"/>
    <mergeCell ref="P363:R363"/>
    <mergeCell ref="A364:B364"/>
    <mergeCell ref="C364:O364"/>
    <mergeCell ref="P364:R364"/>
    <mergeCell ref="A361:B361"/>
    <mergeCell ref="C361:O361"/>
    <mergeCell ref="P361:R361"/>
    <mergeCell ref="A362:B362"/>
    <mergeCell ref="C362:O362"/>
    <mergeCell ref="P362:R362"/>
    <mergeCell ref="A356:R357"/>
    <mergeCell ref="A359:B359"/>
    <mergeCell ref="C359:O359"/>
    <mergeCell ref="P359:R359"/>
    <mergeCell ref="A360:B360"/>
    <mergeCell ref="C360:O360"/>
    <mergeCell ref="P360:R360"/>
    <mergeCell ref="A350:R350"/>
    <mergeCell ref="A352:D352"/>
    <mergeCell ref="E352:H352"/>
    <mergeCell ref="A353:D353"/>
    <mergeCell ref="E353:H353"/>
    <mergeCell ref="A354:D354"/>
    <mergeCell ref="E354:H354"/>
    <mergeCell ref="A345:K345"/>
    <mergeCell ref="L345:R345"/>
    <mergeCell ref="A347:K347"/>
    <mergeCell ref="L347:R347"/>
    <mergeCell ref="A348:K348"/>
    <mergeCell ref="L348:R348"/>
    <mergeCell ref="A343:C343"/>
    <mergeCell ref="D343:I343"/>
    <mergeCell ref="J343:M343"/>
    <mergeCell ref="O343:R343"/>
    <mergeCell ref="A344:C344"/>
    <mergeCell ref="D344:I344"/>
    <mergeCell ref="J344:M344"/>
    <mergeCell ref="O344:R344"/>
    <mergeCell ref="A333:N333"/>
    <mergeCell ref="O333:R333"/>
    <mergeCell ref="A334:N334"/>
    <mergeCell ref="O334:R334"/>
    <mergeCell ref="A337:R337"/>
    <mergeCell ref="A339:R341"/>
    <mergeCell ref="A324:R325"/>
    <mergeCell ref="A326:R326"/>
    <mergeCell ref="A327:R327"/>
    <mergeCell ref="A330:R330"/>
    <mergeCell ref="A332:N332"/>
    <mergeCell ref="O332:R332"/>
    <mergeCell ref="A321:D321"/>
    <mergeCell ref="E321:H321"/>
    <mergeCell ref="I321:L321"/>
    <mergeCell ref="M321:P321"/>
    <mergeCell ref="A322:D322"/>
    <mergeCell ref="E322:H322"/>
    <mergeCell ref="I322:L322"/>
    <mergeCell ref="M322:P322"/>
    <mergeCell ref="A314:D314"/>
    <mergeCell ref="E314:H314"/>
    <mergeCell ref="A315:D315"/>
    <mergeCell ref="E315:H315"/>
    <mergeCell ref="A318:R318"/>
    <mergeCell ref="A320:D320"/>
    <mergeCell ref="E320:H320"/>
    <mergeCell ref="I320:L320"/>
    <mergeCell ref="M320:P320"/>
    <mergeCell ref="A310:D310"/>
    <mergeCell ref="E310:H310"/>
    <mergeCell ref="A311:D311"/>
    <mergeCell ref="E311:H311"/>
    <mergeCell ref="A313:D313"/>
    <mergeCell ref="E313:H313"/>
    <mergeCell ref="A301:D301"/>
    <mergeCell ref="E301:H301"/>
    <mergeCell ref="A302:D302"/>
    <mergeCell ref="E302:H302"/>
    <mergeCell ref="A304:R305"/>
    <mergeCell ref="A308:R308"/>
    <mergeCell ref="A296:R296"/>
    <mergeCell ref="A298:D298"/>
    <mergeCell ref="E298:H298"/>
    <mergeCell ref="A299:D299"/>
    <mergeCell ref="E299:H299"/>
    <mergeCell ref="A300:D300"/>
    <mergeCell ref="E300:H300"/>
    <mergeCell ref="A291:F291"/>
    <mergeCell ref="G291:L291"/>
    <mergeCell ref="A292:F292"/>
    <mergeCell ref="G292:L292"/>
    <mergeCell ref="A293:F293"/>
    <mergeCell ref="G293:L293"/>
    <mergeCell ref="A288:D288"/>
    <mergeCell ref="E288:G288"/>
    <mergeCell ref="H288:J288"/>
    <mergeCell ref="K288:M288"/>
    <mergeCell ref="A290:F290"/>
    <mergeCell ref="G290:L290"/>
    <mergeCell ref="A286:D286"/>
    <mergeCell ref="E286:G286"/>
    <mergeCell ref="H286:J286"/>
    <mergeCell ref="K286:M286"/>
    <mergeCell ref="A287:D287"/>
    <mergeCell ref="E287:G287"/>
    <mergeCell ref="H287:J287"/>
    <mergeCell ref="K287:M287"/>
    <mergeCell ref="I268:L268"/>
    <mergeCell ref="M268:O268"/>
    <mergeCell ref="A285:D285"/>
    <mergeCell ref="E285:G285"/>
    <mergeCell ref="H285:J285"/>
    <mergeCell ref="K285:M285"/>
    <mergeCell ref="I264:J264"/>
    <mergeCell ref="K264:L264"/>
    <mergeCell ref="M264:O264"/>
    <mergeCell ref="I265:L265"/>
    <mergeCell ref="M265:O265"/>
    <mergeCell ref="I267:L267"/>
    <mergeCell ref="M267:O267"/>
    <mergeCell ref="I260:L260"/>
    <mergeCell ref="M260:O260"/>
    <mergeCell ref="I261:L261"/>
    <mergeCell ref="M261:O261"/>
    <mergeCell ref="I262:L262"/>
    <mergeCell ref="M262:O262"/>
    <mergeCell ref="I256:L256"/>
    <mergeCell ref="M256:O256"/>
    <mergeCell ref="I257:L257"/>
    <mergeCell ref="M257:O257"/>
    <mergeCell ref="I259:L259"/>
    <mergeCell ref="M259:O259"/>
    <mergeCell ref="B253:F253"/>
    <mergeCell ref="I253:M253"/>
    <mergeCell ref="N253:O253"/>
    <mergeCell ref="B254:F254"/>
    <mergeCell ref="I254:M254"/>
    <mergeCell ref="N254:O254"/>
    <mergeCell ref="A249:R249"/>
    <mergeCell ref="B251:F251"/>
    <mergeCell ref="I251:M251"/>
    <mergeCell ref="N251:O251"/>
    <mergeCell ref="B252:F252"/>
    <mergeCell ref="I252:M252"/>
    <mergeCell ref="N252:O252"/>
    <mergeCell ref="I227:L227"/>
    <mergeCell ref="M227:O227"/>
    <mergeCell ref="I229:L229"/>
    <mergeCell ref="M229:O229"/>
    <mergeCell ref="I230:L230"/>
    <mergeCell ref="M230:O230"/>
    <mergeCell ref="I223:L223"/>
    <mergeCell ref="M223:O223"/>
    <mergeCell ref="I224:L224"/>
    <mergeCell ref="M224:O224"/>
    <mergeCell ref="I226:J226"/>
    <mergeCell ref="K226:L226"/>
    <mergeCell ref="M226:O226"/>
    <mergeCell ref="I219:L219"/>
    <mergeCell ref="M219:O219"/>
    <mergeCell ref="I221:L221"/>
    <mergeCell ref="M221:O221"/>
    <mergeCell ref="I222:L222"/>
    <mergeCell ref="M222:O222"/>
    <mergeCell ref="B216:F216"/>
    <mergeCell ref="I216:M216"/>
    <mergeCell ref="N216:O216"/>
    <mergeCell ref="B217:F217"/>
    <mergeCell ref="B218:F218"/>
    <mergeCell ref="I218:L218"/>
    <mergeCell ref="M218:O218"/>
    <mergeCell ref="I194:L194"/>
    <mergeCell ref="M194:O194"/>
    <mergeCell ref="A213:R213"/>
    <mergeCell ref="B215:F215"/>
    <mergeCell ref="I215:M215"/>
    <mergeCell ref="N215:O215"/>
    <mergeCell ref="I190:J190"/>
    <mergeCell ref="K190:L190"/>
    <mergeCell ref="M190:O190"/>
    <mergeCell ref="I191:L191"/>
    <mergeCell ref="M191:O191"/>
    <mergeCell ref="I193:L193"/>
    <mergeCell ref="M193:O193"/>
    <mergeCell ref="I186:L186"/>
    <mergeCell ref="M186:O186"/>
    <mergeCell ref="I187:L187"/>
    <mergeCell ref="M187:O187"/>
    <mergeCell ref="I188:L188"/>
    <mergeCell ref="M188:O188"/>
    <mergeCell ref="B183:F183"/>
    <mergeCell ref="B184:F184"/>
    <mergeCell ref="I184:L184"/>
    <mergeCell ref="M184:O184"/>
    <mergeCell ref="I185:L185"/>
    <mergeCell ref="M185:O185"/>
    <mergeCell ref="B181:F181"/>
    <mergeCell ref="I181:M181"/>
    <mergeCell ref="N181:O181"/>
    <mergeCell ref="B182:F182"/>
    <mergeCell ref="I182:L182"/>
    <mergeCell ref="M182:O182"/>
    <mergeCell ref="L158:O158"/>
    <mergeCell ref="P158:R158"/>
    <mergeCell ref="L159:O159"/>
    <mergeCell ref="P159:R159"/>
    <mergeCell ref="A177:R177"/>
    <mergeCell ref="A179:R179"/>
    <mergeCell ref="B155:D155"/>
    <mergeCell ref="E155:G155"/>
    <mergeCell ref="H155:J155"/>
    <mergeCell ref="K155:M155"/>
    <mergeCell ref="N155:R155"/>
    <mergeCell ref="L157:O157"/>
    <mergeCell ref="P157:R157"/>
    <mergeCell ref="B153:D153"/>
    <mergeCell ref="E153:G153"/>
    <mergeCell ref="H153:J153"/>
    <mergeCell ref="K153:M153"/>
    <mergeCell ref="N153:R153"/>
    <mergeCell ref="B154:D154"/>
    <mergeCell ref="E154:G154"/>
    <mergeCell ref="H154:J154"/>
    <mergeCell ref="K154:M154"/>
    <mergeCell ref="N154:R154"/>
    <mergeCell ref="B134:D134"/>
    <mergeCell ref="P134:R134"/>
    <mergeCell ref="B152:D152"/>
    <mergeCell ref="E152:G152"/>
    <mergeCell ref="H152:J152"/>
    <mergeCell ref="K152:M152"/>
    <mergeCell ref="N152:R152"/>
    <mergeCell ref="A127:R128"/>
    <mergeCell ref="B131:D131"/>
    <mergeCell ref="P131:R131"/>
    <mergeCell ref="B132:D132"/>
    <mergeCell ref="P132:R132"/>
    <mergeCell ref="B133:D133"/>
    <mergeCell ref="P133:R133"/>
    <mergeCell ref="A121:O121"/>
    <mergeCell ref="P121:R121"/>
    <mergeCell ref="A123:H125"/>
    <mergeCell ref="I123:O123"/>
    <mergeCell ref="P123:R124"/>
    <mergeCell ref="P125:R125"/>
    <mergeCell ref="A118:H118"/>
    <mergeCell ref="J118:L118"/>
    <mergeCell ref="M118:O118"/>
    <mergeCell ref="P118:R118"/>
    <mergeCell ref="A120:I120"/>
    <mergeCell ref="J120:L120"/>
    <mergeCell ref="M120:O120"/>
    <mergeCell ref="A116:H116"/>
    <mergeCell ref="J116:L116"/>
    <mergeCell ref="M116:O116"/>
    <mergeCell ref="P116:R116"/>
    <mergeCell ref="A117:H117"/>
    <mergeCell ref="J117:L117"/>
    <mergeCell ref="M117:O117"/>
    <mergeCell ref="P117:R117"/>
    <mergeCell ref="A114:H114"/>
    <mergeCell ref="J114:L114"/>
    <mergeCell ref="M114:O114"/>
    <mergeCell ref="P114:R114"/>
    <mergeCell ref="A115:H115"/>
    <mergeCell ref="J115:L115"/>
    <mergeCell ref="M115:O115"/>
    <mergeCell ref="P115:R115"/>
    <mergeCell ref="A112:H112"/>
    <mergeCell ref="J112:L112"/>
    <mergeCell ref="M112:O112"/>
    <mergeCell ref="P112:R112"/>
    <mergeCell ref="A113:H113"/>
    <mergeCell ref="J113:L113"/>
    <mergeCell ref="M113:O113"/>
    <mergeCell ref="P113:R113"/>
    <mergeCell ref="A46:R46"/>
    <mergeCell ref="A67:R67"/>
    <mergeCell ref="A88:R88"/>
    <mergeCell ref="A109:R109"/>
    <mergeCell ref="A111:H111"/>
    <mergeCell ref="J111:L111"/>
    <mergeCell ref="M111:O111"/>
    <mergeCell ref="P111:R111"/>
    <mergeCell ref="L41:O41"/>
    <mergeCell ref="P41:R41"/>
    <mergeCell ref="L42:O42"/>
    <mergeCell ref="P42:R42"/>
    <mergeCell ref="L43:O43"/>
    <mergeCell ref="P43:R43"/>
    <mergeCell ref="B38:D38"/>
    <mergeCell ref="J38:K38"/>
    <mergeCell ref="L38:M38"/>
    <mergeCell ref="N38:O38"/>
    <mergeCell ref="P38:R38"/>
    <mergeCell ref="B39:D39"/>
    <mergeCell ref="J39:K39"/>
    <mergeCell ref="L39:M39"/>
    <mergeCell ref="N39:O39"/>
    <mergeCell ref="P39:R39"/>
    <mergeCell ref="B36:D36"/>
    <mergeCell ref="J36:K36"/>
    <mergeCell ref="L36:M36"/>
    <mergeCell ref="N36:O36"/>
    <mergeCell ref="P36:R36"/>
    <mergeCell ref="B37:D37"/>
    <mergeCell ref="J37:K37"/>
    <mergeCell ref="L37:M37"/>
    <mergeCell ref="N37:O37"/>
    <mergeCell ref="P37:R37"/>
    <mergeCell ref="A29:G29"/>
    <mergeCell ref="H29:I29"/>
    <mergeCell ref="J29:N29"/>
    <mergeCell ref="O29:R29"/>
    <mergeCell ref="A32:D34"/>
    <mergeCell ref="E32:I32"/>
    <mergeCell ref="J32:K33"/>
    <mergeCell ref="J34:K34"/>
    <mergeCell ref="A27:G27"/>
    <mergeCell ref="H27:I27"/>
    <mergeCell ref="J27:N27"/>
    <mergeCell ref="O27:R27"/>
    <mergeCell ref="A28:G28"/>
    <mergeCell ref="H28:I28"/>
    <mergeCell ref="J28:N28"/>
    <mergeCell ref="O28:R28"/>
    <mergeCell ref="A25:G25"/>
    <mergeCell ref="H25:I25"/>
    <mergeCell ref="J25:N25"/>
    <mergeCell ref="O25:R25"/>
    <mergeCell ref="A26:G26"/>
    <mergeCell ref="H26:I26"/>
    <mergeCell ref="J26:N26"/>
    <mergeCell ref="O26:R26"/>
    <mergeCell ref="A20:R20"/>
    <mergeCell ref="A22:R22"/>
    <mergeCell ref="A24:G24"/>
    <mergeCell ref="H24:I24"/>
    <mergeCell ref="J24:N24"/>
    <mergeCell ref="O24:R24"/>
    <mergeCell ref="L15:O15"/>
    <mergeCell ref="P15:R15"/>
    <mergeCell ref="L16:O16"/>
    <mergeCell ref="P16:R16"/>
    <mergeCell ref="L17:O17"/>
    <mergeCell ref="P17:R17"/>
    <mergeCell ref="B13:D13"/>
    <mergeCell ref="E13:G13"/>
    <mergeCell ref="H13:J13"/>
    <mergeCell ref="K13:M13"/>
    <mergeCell ref="N13:O13"/>
    <mergeCell ref="P13:R13"/>
    <mergeCell ref="B12:D12"/>
    <mergeCell ref="E12:G12"/>
    <mergeCell ref="H12:J12"/>
    <mergeCell ref="K12:M12"/>
    <mergeCell ref="N12:O12"/>
    <mergeCell ref="P12:R12"/>
    <mergeCell ref="T10:U10"/>
    <mergeCell ref="B11:D11"/>
    <mergeCell ref="E11:G11"/>
    <mergeCell ref="H11:J11"/>
    <mergeCell ref="K11:M11"/>
    <mergeCell ref="N11:O11"/>
    <mergeCell ref="P11:R11"/>
    <mergeCell ref="A5:R5"/>
    <mergeCell ref="A6:R6"/>
    <mergeCell ref="A8:R8"/>
    <mergeCell ref="B10:D10"/>
    <mergeCell ref="E10:G10"/>
    <mergeCell ref="H10:J10"/>
    <mergeCell ref="K10:M10"/>
    <mergeCell ref="N10:O10"/>
    <mergeCell ref="P10:R10"/>
  </mergeCells>
  <conditionalFormatting sqref="A360:A377">
    <cfRule type="cellIs" dxfId="104" priority="2" operator="lessThan">
      <formula>0</formula>
    </cfRule>
  </conditionalFormatting>
  <conditionalFormatting sqref="A381:A397">
    <cfRule type="cellIs" dxfId="103" priority="8" operator="lessThan">
      <formula>0</formula>
    </cfRule>
  </conditionalFormatting>
  <conditionalFormatting sqref="C359:C376">
    <cfRule type="cellIs" dxfId="102" priority="3" operator="lessThan">
      <formula>0</formula>
    </cfRule>
  </conditionalFormatting>
  <conditionalFormatting sqref="M379 C381:C397 M381:M397">
    <cfRule type="cellIs" dxfId="101" priority="9" operator="lessThan">
      <formula>0</formula>
    </cfRule>
  </conditionalFormatting>
  <conditionalFormatting sqref="M191:O191">
    <cfRule type="cellIs" dxfId="100" priority="17" operator="equal">
      <formula>"Encerrar"</formula>
    </cfRule>
    <cfRule type="cellIs" dxfId="99" priority="18" operator="equal">
      <formula>"Continuar"</formula>
    </cfRule>
  </conditionalFormatting>
  <conditionalFormatting sqref="M227:O227">
    <cfRule type="cellIs" dxfId="98" priority="15" operator="equal">
      <formula>"Encerrar"</formula>
    </cfRule>
    <cfRule type="cellIs" dxfId="97" priority="16" operator="equal">
      <formula>"Continuar"</formula>
    </cfRule>
  </conditionalFormatting>
  <conditionalFormatting sqref="M265:O265">
    <cfRule type="cellIs" dxfId="96" priority="13" operator="equal">
      <formula>"Encerrar"</formula>
    </cfRule>
    <cfRule type="cellIs" dxfId="95" priority="14" operator="equal">
      <formula>"Continuar"</formula>
    </cfRule>
  </conditionalFormatting>
  <conditionalFormatting sqref="O438:P438">
    <cfRule type="cellIs" dxfId="94" priority="12" operator="greaterThan">
      <formula>0.01</formula>
    </cfRule>
  </conditionalFormatting>
  <conditionalFormatting sqref="O313:R316 E315:H315">
    <cfRule type="cellIs" dxfId="93" priority="19" operator="greaterThan">
      <formula>0.5</formula>
    </cfRule>
  </conditionalFormatting>
  <conditionalFormatting sqref="P359:P376 E381:E397 G381:G397 P381:P397">
    <cfRule type="cellIs" dxfId="92" priority="11" operator="lessThan">
      <formula>0</formula>
    </cfRule>
  </conditionalFormatting>
  <conditionalFormatting sqref="P379">
    <cfRule type="cellIs" dxfId="91" priority="7" operator="lessThan">
      <formula>0</formula>
    </cfRule>
  </conditionalFormatting>
  <conditionalFormatting sqref="S429:T429">
    <cfRule type="containsText" dxfId="90" priority="1" operator="containsText" text="Reduzir o número de casas decimais">
      <formula>NOT(ISERROR(SEARCH("Reduzir o número de casas decimais",S429)))</formula>
    </cfRule>
  </conditionalFormatting>
  <dataValidations count="6">
    <dataValidation type="list" allowBlank="1" showInputMessage="1" showErrorMessage="1" sqref="D343:I343" xr:uid="{C75778F7-3DEE-45B0-A6E3-2104ABB8A5ED}">
      <formula1>$T$351:$T$355</formula1>
    </dataValidation>
    <dataValidation type="list" allowBlank="1" showInputMessage="1" showErrorMessage="1" sqref="O343:R343" xr:uid="{59793E05-54EC-4F40-BE5E-5C07672F5AFD}">
      <formula1>$V$351:$V$354</formula1>
    </dataValidation>
    <dataValidation type="list" allowBlank="1" showInputMessage="1" showErrorMessage="1" sqref="D344:I344" xr:uid="{5634D47E-DFEF-45A5-8FEF-8529369441D0}">
      <formula1>$U$351:$U$359</formula1>
    </dataValidation>
    <dataValidation type="list" allowBlank="1" showInputMessage="1" showErrorMessage="1" sqref="E381:F397" xr:uid="{AB1D6A35-752A-4990-B2D9-05AB586EBD7E}">
      <formula1>$V$388:$V$396</formula1>
    </dataValidation>
    <dataValidation type="list" allowBlank="1" showInputMessage="1" showErrorMessage="1" sqref="K412:R412" xr:uid="{AA910BDF-2035-4FEA-8DF5-99E3B2D61962}">
      <formula1>$X$416:$AD$416</formula1>
    </dataValidation>
    <dataValidation type="list" allowBlank="1" showInputMessage="1" showErrorMessage="1" sqref="K11:K13" xr:uid="{31B64D88-5EEC-4C31-A655-3C369B38EA65}">
      <formula1>$T$12:$T$13</formula1>
    </dataValidation>
  </dataValidations>
  <hyperlinks>
    <hyperlink ref="T1" location="MENU!B11" display="MENU" xr:uid="{4502720E-EDC4-4E28-AA75-122EE4BF6A83}"/>
  </hyperlinks>
  <printOptions horizontalCentered="1"/>
  <pageMargins left="0.25" right="0.25" top="0.75" bottom="0.75" header="0.3" footer="0.3"/>
  <pageSetup paperSize="9" scale="61"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A2502-1D89-493A-8E66-47203B10F0E8}">
  <sheetPr codeName="Planilha7">
    <pageSetUpPr fitToPage="1"/>
  </sheetPr>
  <dimension ref="A1:BH871"/>
  <sheetViews>
    <sheetView showGridLines="0" zoomScaleNormal="100" workbookViewId="0"/>
  </sheetViews>
  <sheetFormatPr defaultColWidth="4.75" defaultRowHeight="20.100000000000001" customHeight="1" x14ac:dyDescent="0.25"/>
  <cols>
    <col min="1" max="18" width="8.625" style="358" customWidth="1"/>
    <col min="19" max="19" width="15.625" style="356" customWidth="1"/>
    <col min="20" max="22" width="25.625" style="356" customWidth="1"/>
    <col min="23" max="35" width="20.625" style="357" customWidth="1"/>
    <col min="36" max="128" width="4.75" style="357" customWidth="1"/>
    <col min="129" max="16384" width="4.75" style="357"/>
  </cols>
  <sheetData>
    <row r="1" spans="1:21" s="356" customFormat="1" ht="140.1" customHeight="1" x14ac:dyDescent="0.25">
      <c r="A1" s="354"/>
      <c r="B1" s="354"/>
      <c r="C1" s="354"/>
      <c r="D1" s="354"/>
      <c r="E1" s="354"/>
      <c r="F1" s="354"/>
      <c r="G1" s="354"/>
      <c r="H1" s="354"/>
      <c r="I1" s="354"/>
      <c r="J1" s="354"/>
      <c r="K1" s="354"/>
      <c r="L1" s="354"/>
      <c r="M1" s="354"/>
      <c r="N1" s="354"/>
      <c r="O1" s="354"/>
      <c r="P1" s="355"/>
      <c r="Q1" s="355"/>
      <c r="R1" s="355"/>
      <c r="T1" s="348" t="s">
        <v>686</v>
      </c>
    </row>
    <row r="2" spans="1:21" s="356" customFormat="1" ht="5.0999999999999996" customHeight="1" x14ac:dyDescent="0.25">
      <c r="A2" s="358"/>
      <c r="B2" s="358"/>
      <c r="C2" s="358"/>
      <c r="D2" s="358"/>
      <c r="E2" s="358"/>
      <c r="F2" s="358"/>
      <c r="G2" s="358"/>
      <c r="H2" s="358"/>
      <c r="I2" s="358"/>
      <c r="J2" s="358"/>
      <c r="K2" s="358"/>
      <c r="L2" s="358"/>
      <c r="M2" s="358"/>
      <c r="N2" s="358"/>
      <c r="O2" s="358"/>
      <c r="P2" s="358"/>
      <c r="Q2" s="358"/>
      <c r="R2" s="358"/>
    </row>
    <row r="3" spans="1:21" s="356" customFormat="1" ht="5.0999999999999996" customHeight="1" x14ac:dyDescent="0.25">
      <c r="A3" s="354"/>
      <c r="B3" s="354"/>
      <c r="C3" s="354"/>
      <c r="D3" s="354"/>
      <c r="E3" s="354"/>
      <c r="F3" s="354"/>
      <c r="G3" s="354"/>
      <c r="H3" s="354"/>
      <c r="I3" s="354"/>
      <c r="J3" s="354"/>
      <c r="K3" s="354"/>
      <c r="L3" s="354"/>
      <c r="M3" s="354"/>
      <c r="N3" s="354"/>
      <c r="O3" s="354"/>
      <c r="P3" s="354"/>
      <c r="Q3" s="354"/>
      <c r="R3" s="354"/>
    </row>
    <row r="5" spans="1:21" s="356" customFormat="1" ht="20.100000000000001" customHeight="1" x14ac:dyDescent="0.25">
      <c r="A5" s="183" t="s">
        <v>79</v>
      </c>
      <c r="B5" s="183"/>
      <c r="C5" s="183"/>
      <c r="D5" s="183"/>
      <c r="E5" s="183"/>
      <c r="F5" s="183"/>
      <c r="G5" s="183"/>
      <c r="H5" s="183"/>
      <c r="I5" s="183"/>
      <c r="J5" s="183"/>
      <c r="K5" s="183"/>
      <c r="L5" s="183"/>
      <c r="M5" s="183"/>
      <c r="N5" s="183"/>
      <c r="O5" s="183"/>
      <c r="P5" s="183"/>
      <c r="Q5" s="183"/>
      <c r="R5" s="183"/>
    </row>
    <row r="6" spans="1:21" s="356" customFormat="1" ht="20.100000000000001" customHeight="1" x14ac:dyDescent="0.25">
      <c r="A6" s="186" t="s">
        <v>212</v>
      </c>
      <c r="B6" s="186"/>
      <c r="C6" s="186"/>
      <c r="D6" s="186"/>
      <c r="E6" s="186"/>
      <c r="F6" s="186"/>
      <c r="G6" s="186"/>
      <c r="H6" s="186"/>
      <c r="I6" s="186"/>
      <c r="J6" s="186"/>
      <c r="K6" s="186"/>
      <c r="L6" s="186"/>
      <c r="M6" s="186"/>
      <c r="N6" s="186"/>
      <c r="O6" s="186"/>
      <c r="P6" s="186"/>
      <c r="Q6" s="186"/>
      <c r="R6" s="186"/>
    </row>
    <row r="7" spans="1:21" ht="20.100000000000001" customHeight="1" x14ac:dyDescent="0.25">
      <c r="A7" s="8"/>
      <c r="B7" s="8"/>
      <c r="C7" s="8"/>
      <c r="D7" s="8"/>
      <c r="E7" s="8"/>
      <c r="F7" s="8"/>
      <c r="G7" s="8"/>
      <c r="H7" s="8"/>
      <c r="I7" s="8"/>
      <c r="J7" s="8"/>
      <c r="K7" s="8"/>
      <c r="L7" s="8"/>
      <c r="M7" s="8"/>
      <c r="N7" s="8"/>
      <c r="O7" s="8"/>
      <c r="P7" s="8"/>
      <c r="Q7" s="8"/>
      <c r="R7" s="8"/>
    </row>
    <row r="8" spans="1:21" s="356" customFormat="1" ht="20.100000000000001" customHeight="1" x14ac:dyDescent="0.25">
      <c r="A8" s="169" t="s">
        <v>8</v>
      </c>
      <c r="B8" s="169"/>
      <c r="C8" s="169"/>
      <c r="D8" s="169"/>
      <c r="E8" s="169"/>
      <c r="F8" s="169"/>
      <c r="G8" s="169"/>
      <c r="H8" s="169"/>
      <c r="I8" s="169"/>
      <c r="J8" s="169"/>
      <c r="K8" s="169"/>
      <c r="L8" s="169"/>
      <c r="M8" s="169"/>
      <c r="N8" s="169"/>
      <c r="O8" s="169"/>
      <c r="P8" s="169"/>
      <c r="Q8" s="169"/>
      <c r="R8" s="169"/>
    </row>
    <row r="9" spans="1:21" ht="20.100000000000001" customHeight="1" x14ac:dyDescent="0.25">
      <c r="A9" s="8"/>
      <c r="B9" s="8"/>
      <c r="C9" s="8"/>
      <c r="D9" s="8"/>
      <c r="E9" s="8"/>
      <c r="F9" s="8"/>
      <c r="G9" s="8"/>
      <c r="H9" s="8"/>
      <c r="I9" s="8"/>
      <c r="J9" s="8"/>
      <c r="K9" s="8"/>
      <c r="L9" s="8"/>
      <c r="M9" s="8"/>
      <c r="N9" s="8"/>
      <c r="O9" s="8"/>
      <c r="P9" s="8"/>
      <c r="Q9" s="8"/>
      <c r="R9" s="8"/>
    </row>
    <row r="10" spans="1:21" s="356" customFormat="1" ht="39.950000000000003" customHeight="1" x14ac:dyDescent="0.25">
      <c r="A10" s="134" t="s">
        <v>5</v>
      </c>
      <c r="B10" s="163" t="s">
        <v>178</v>
      </c>
      <c r="C10" s="163"/>
      <c r="D10" s="163"/>
      <c r="E10" s="163" t="s">
        <v>6</v>
      </c>
      <c r="F10" s="163"/>
      <c r="G10" s="163"/>
      <c r="H10" s="163" t="s">
        <v>7</v>
      </c>
      <c r="I10" s="163"/>
      <c r="J10" s="163"/>
      <c r="K10" s="163" t="s">
        <v>237</v>
      </c>
      <c r="L10" s="163"/>
      <c r="M10" s="163"/>
      <c r="N10" s="163" t="s">
        <v>238</v>
      </c>
      <c r="O10" s="163"/>
      <c r="P10" s="163" t="s">
        <v>239</v>
      </c>
      <c r="Q10" s="163"/>
      <c r="R10" s="163"/>
      <c r="T10" s="360" t="s">
        <v>2</v>
      </c>
      <c r="U10" s="360"/>
    </row>
    <row r="11" spans="1:21" s="356" customFormat="1" ht="20.100000000000001" customHeight="1" x14ac:dyDescent="0.25">
      <c r="A11" s="43">
        <v>1</v>
      </c>
      <c r="B11" s="154">
        <f>'AMOSTRA DOS TERRENOS'!H9</f>
        <v>180000</v>
      </c>
      <c r="C11" s="154"/>
      <c r="D11" s="154"/>
      <c r="E11" s="154">
        <f>'AMOSTRA DOS TERRENOS'!I9</f>
        <v>300</v>
      </c>
      <c r="F11" s="154"/>
      <c r="G11" s="154"/>
      <c r="H11" s="185">
        <f>B11/E11</f>
        <v>600</v>
      </c>
      <c r="I11" s="185"/>
      <c r="J11" s="185"/>
      <c r="K11" s="147" t="s">
        <v>190</v>
      </c>
      <c r="L11" s="147"/>
      <c r="M11" s="147"/>
      <c r="N11" s="189">
        <f>VLOOKUP(K11,$T$12:$U$13,2,0)</f>
        <v>0.9</v>
      </c>
      <c r="O11" s="189"/>
      <c r="P11" s="146">
        <f>H11*N11</f>
        <v>540</v>
      </c>
      <c r="Q11" s="146"/>
      <c r="R11" s="146"/>
      <c r="T11" s="362" t="s">
        <v>191</v>
      </c>
      <c r="U11" s="362" t="s">
        <v>3</v>
      </c>
    </row>
    <row r="12" spans="1:21" s="356" customFormat="1" ht="20.100000000000001" customHeight="1" x14ac:dyDescent="0.25">
      <c r="A12" s="44">
        <v>2</v>
      </c>
      <c r="B12" s="154">
        <f>'AMOSTRA DOS TERRENOS'!H10</f>
        <v>200000</v>
      </c>
      <c r="C12" s="154"/>
      <c r="D12" s="154"/>
      <c r="E12" s="154">
        <f>'AMOSTRA DOS TERRENOS'!I10</f>
        <v>320</v>
      </c>
      <c r="F12" s="154"/>
      <c r="G12" s="154"/>
      <c r="H12" s="150">
        <f>B12/E12</f>
        <v>625</v>
      </c>
      <c r="I12" s="150"/>
      <c r="J12" s="150"/>
      <c r="K12" s="149" t="s">
        <v>190</v>
      </c>
      <c r="L12" s="149"/>
      <c r="M12" s="149"/>
      <c r="N12" s="188">
        <f>VLOOKUP(K12,$T$12:$U$13,2,0)</f>
        <v>0.9</v>
      </c>
      <c r="O12" s="188"/>
      <c r="P12" s="150">
        <f>H12*N12</f>
        <v>562.5</v>
      </c>
      <c r="Q12" s="150"/>
      <c r="R12" s="150"/>
      <c r="T12" s="356" t="s">
        <v>190</v>
      </c>
      <c r="U12" s="364">
        <v>0.9</v>
      </c>
    </row>
    <row r="13" spans="1:21" s="356" customFormat="1" ht="20.100000000000001" customHeight="1" x14ac:dyDescent="0.25">
      <c r="A13" s="44">
        <v>3</v>
      </c>
      <c r="B13" s="154">
        <f>'AMOSTRA DOS TERRENOS'!H11</f>
        <v>110000</v>
      </c>
      <c r="C13" s="154"/>
      <c r="D13" s="154"/>
      <c r="E13" s="154">
        <v>185</v>
      </c>
      <c r="F13" s="154"/>
      <c r="G13" s="154"/>
      <c r="H13" s="150">
        <f t="shared" ref="H13" si="0">B13/E13</f>
        <v>594.59459459459458</v>
      </c>
      <c r="I13" s="150"/>
      <c r="J13" s="150"/>
      <c r="K13" s="149" t="s">
        <v>190</v>
      </c>
      <c r="L13" s="149"/>
      <c r="M13" s="149"/>
      <c r="N13" s="188">
        <f>VLOOKUP(K13,$T$12:$U$13,2,0)</f>
        <v>0.9</v>
      </c>
      <c r="O13" s="188"/>
      <c r="P13" s="150">
        <f t="shared" ref="P13" si="1">H13*N13</f>
        <v>535.1351351351351</v>
      </c>
      <c r="Q13" s="150"/>
      <c r="R13" s="150"/>
      <c r="T13" s="356" t="s">
        <v>4</v>
      </c>
      <c r="U13" s="364">
        <v>1</v>
      </c>
    </row>
    <row r="14" spans="1:21" ht="20.100000000000001" customHeight="1" x14ac:dyDescent="0.25">
      <c r="A14" s="8"/>
      <c r="B14" s="8"/>
      <c r="C14" s="8"/>
      <c r="D14" s="8"/>
      <c r="E14" s="8"/>
      <c r="F14" s="8"/>
      <c r="G14" s="8"/>
      <c r="H14" s="8"/>
      <c r="I14" s="8"/>
      <c r="J14" s="8"/>
      <c r="K14" s="8"/>
      <c r="L14" s="8"/>
      <c r="M14" s="8"/>
      <c r="N14" s="8"/>
      <c r="O14" s="8"/>
      <c r="P14" s="8"/>
      <c r="Q14" s="8"/>
      <c r="R14" s="8"/>
    </row>
    <row r="15" spans="1:21" s="356" customFormat="1" ht="20.100000000000001" customHeight="1" x14ac:dyDescent="0.25">
      <c r="A15" s="8"/>
      <c r="B15" s="8"/>
      <c r="C15" s="8"/>
      <c r="D15" s="8"/>
      <c r="E15" s="8"/>
      <c r="F15" s="8"/>
      <c r="G15" s="8"/>
      <c r="H15" s="8"/>
      <c r="I15" s="8"/>
      <c r="J15" s="8"/>
      <c r="K15" s="8"/>
      <c r="L15" s="147" t="s">
        <v>22</v>
      </c>
      <c r="M15" s="147"/>
      <c r="N15" s="147"/>
      <c r="O15" s="147"/>
      <c r="P15" s="146">
        <f>AVERAGE(P11:R13)</f>
        <v>545.87837837837833</v>
      </c>
      <c r="Q15" s="146"/>
      <c r="R15" s="146"/>
    </row>
    <row r="16" spans="1:21" s="356" customFormat="1" ht="20.100000000000001" customHeight="1" x14ac:dyDescent="0.25">
      <c r="A16" s="8"/>
      <c r="B16" s="8"/>
      <c r="C16" s="8"/>
      <c r="D16" s="8"/>
      <c r="E16" s="8"/>
      <c r="F16" s="8"/>
      <c r="G16" s="8"/>
      <c r="H16" s="8"/>
      <c r="I16" s="8"/>
      <c r="J16" s="8"/>
      <c r="K16" s="8"/>
      <c r="L16" s="157" t="s">
        <v>23</v>
      </c>
      <c r="M16" s="157"/>
      <c r="N16" s="157"/>
      <c r="O16" s="157"/>
      <c r="P16" s="146">
        <f>STDEVA(P11:R13)</f>
        <v>14.598816956781775</v>
      </c>
      <c r="Q16" s="146"/>
      <c r="R16" s="146"/>
    </row>
    <row r="17" spans="1:18" s="356" customFormat="1" ht="20.100000000000001" customHeight="1" x14ac:dyDescent="0.25">
      <c r="A17" s="8"/>
      <c r="B17" s="8"/>
      <c r="C17" s="8"/>
      <c r="D17" s="8"/>
      <c r="E17" s="8"/>
      <c r="F17" s="8"/>
      <c r="G17" s="8"/>
      <c r="H17" s="8"/>
      <c r="I17" s="8"/>
      <c r="J17" s="8"/>
      <c r="K17" s="8"/>
      <c r="L17" s="149" t="s">
        <v>21</v>
      </c>
      <c r="M17" s="149"/>
      <c r="N17" s="149"/>
      <c r="O17" s="149"/>
      <c r="P17" s="162">
        <f>P16/P15</f>
        <v>2.6743717163061058E-2</v>
      </c>
      <c r="Q17" s="162"/>
      <c r="R17" s="162"/>
    </row>
    <row r="18" spans="1:18" ht="20.100000000000001" customHeight="1" x14ac:dyDescent="0.25">
      <c r="A18" s="8"/>
      <c r="B18" s="8"/>
      <c r="C18" s="8"/>
      <c r="D18" s="8"/>
      <c r="E18" s="8"/>
      <c r="F18" s="8"/>
      <c r="G18" s="8"/>
      <c r="H18" s="8"/>
      <c r="I18" s="8"/>
      <c r="J18" s="8"/>
      <c r="K18" s="8"/>
      <c r="L18" s="8"/>
      <c r="M18" s="8"/>
      <c r="N18" s="8"/>
      <c r="O18" s="8"/>
      <c r="P18" s="8"/>
      <c r="Q18" s="8"/>
      <c r="R18" s="8"/>
    </row>
    <row r="19" spans="1:18" ht="20.100000000000001" customHeight="1" x14ac:dyDescent="0.25">
      <c r="A19" s="8"/>
      <c r="B19" s="8"/>
      <c r="C19" s="8"/>
      <c r="D19" s="8"/>
      <c r="E19" s="8"/>
      <c r="F19" s="8"/>
      <c r="G19" s="8"/>
      <c r="H19" s="8"/>
      <c r="I19" s="8"/>
      <c r="J19" s="8"/>
      <c r="K19" s="8"/>
      <c r="L19" s="8"/>
      <c r="M19" s="8"/>
      <c r="N19" s="8"/>
      <c r="O19" s="8"/>
      <c r="P19" s="8"/>
      <c r="Q19" s="8"/>
      <c r="R19" s="8"/>
    </row>
    <row r="20" spans="1:18" s="356" customFormat="1" ht="20.100000000000001" customHeight="1" x14ac:dyDescent="0.25">
      <c r="A20" s="169" t="s">
        <v>15</v>
      </c>
      <c r="B20" s="169"/>
      <c r="C20" s="169"/>
      <c r="D20" s="169"/>
      <c r="E20" s="169"/>
      <c r="F20" s="169"/>
      <c r="G20" s="169"/>
      <c r="H20" s="169"/>
      <c r="I20" s="169"/>
      <c r="J20" s="169"/>
      <c r="K20" s="169"/>
      <c r="L20" s="169"/>
      <c r="M20" s="169"/>
      <c r="N20" s="169"/>
      <c r="O20" s="169"/>
      <c r="P20" s="169"/>
      <c r="Q20" s="169"/>
      <c r="R20" s="169"/>
    </row>
    <row r="21" spans="1:18" ht="20.100000000000001" customHeight="1" x14ac:dyDescent="0.25">
      <c r="A21" s="8"/>
      <c r="B21" s="8"/>
      <c r="C21" s="8"/>
      <c r="D21" s="8"/>
      <c r="E21" s="8"/>
      <c r="F21" s="8"/>
      <c r="G21" s="8"/>
      <c r="H21" s="8"/>
      <c r="I21" s="8"/>
      <c r="J21" s="8"/>
      <c r="K21" s="8"/>
      <c r="L21" s="8"/>
      <c r="M21" s="8"/>
      <c r="N21" s="8"/>
      <c r="O21" s="8"/>
      <c r="P21" s="8"/>
      <c r="Q21" s="8"/>
      <c r="R21" s="8"/>
    </row>
    <row r="22" spans="1:18" s="356" customFormat="1" ht="80.099999999999994" customHeight="1" x14ac:dyDescent="0.25">
      <c r="A22" s="158" t="s">
        <v>62</v>
      </c>
      <c r="B22" s="158"/>
      <c r="C22" s="158"/>
      <c r="D22" s="158"/>
      <c r="E22" s="158"/>
      <c r="F22" s="158"/>
      <c r="G22" s="158"/>
      <c r="H22" s="158"/>
      <c r="I22" s="158"/>
      <c r="J22" s="158"/>
      <c r="K22" s="158"/>
      <c r="L22" s="158"/>
      <c r="M22" s="158"/>
      <c r="N22" s="158"/>
      <c r="O22" s="158"/>
      <c r="P22" s="158"/>
      <c r="Q22" s="158"/>
      <c r="R22" s="158"/>
    </row>
    <row r="23" spans="1:18" ht="20.100000000000001" customHeight="1" x14ac:dyDescent="0.25">
      <c r="A23" s="8"/>
      <c r="B23" s="8"/>
      <c r="C23" s="8"/>
      <c r="D23" s="8"/>
      <c r="E23" s="8"/>
      <c r="F23" s="8"/>
      <c r="G23" s="8"/>
      <c r="H23" s="8"/>
      <c r="I23" s="8"/>
      <c r="J23" s="8"/>
      <c r="K23" s="8"/>
      <c r="L23" s="8"/>
      <c r="M23" s="8"/>
      <c r="N23" s="8"/>
      <c r="O23" s="8"/>
      <c r="P23" s="8"/>
      <c r="Q23" s="8"/>
      <c r="R23" s="8"/>
    </row>
    <row r="24" spans="1:18" s="356" customFormat="1" ht="20.100000000000001" customHeight="1" x14ac:dyDescent="0.25">
      <c r="A24" s="163" t="s">
        <v>9</v>
      </c>
      <c r="B24" s="163"/>
      <c r="C24" s="163"/>
      <c r="D24" s="163"/>
      <c r="E24" s="163"/>
      <c r="F24" s="163"/>
      <c r="G24" s="163"/>
      <c r="H24" s="163" t="s">
        <v>63</v>
      </c>
      <c r="I24" s="163"/>
      <c r="J24" s="163" t="s">
        <v>188</v>
      </c>
      <c r="K24" s="163"/>
      <c r="L24" s="163"/>
      <c r="M24" s="163"/>
      <c r="N24" s="163"/>
      <c r="O24" s="163" t="s">
        <v>189</v>
      </c>
      <c r="P24" s="163"/>
      <c r="Q24" s="163"/>
      <c r="R24" s="163"/>
    </row>
    <row r="25" spans="1:18" s="356" customFormat="1" ht="20.100000000000001" customHeight="1" x14ac:dyDescent="0.25">
      <c r="A25" s="147" t="s">
        <v>10</v>
      </c>
      <c r="B25" s="147"/>
      <c r="C25" s="147"/>
      <c r="D25" s="147"/>
      <c r="E25" s="147"/>
      <c r="F25" s="147"/>
      <c r="G25" s="147"/>
      <c r="H25" s="171" t="s">
        <v>214</v>
      </c>
      <c r="I25" s="171"/>
      <c r="J25" s="147" t="s">
        <v>183</v>
      </c>
      <c r="K25" s="147"/>
      <c r="L25" s="147"/>
      <c r="M25" s="147"/>
      <c r="N25" s="147"/>
      <c r="O25" s="146">
        <v>1</v>
      </c>
      <c r="P25" s="146"/>
      <c r="Q25" s="146"/>
      <c r="R25" s="146"/>
    </row>
    <row r="26" spans="1:18" s="356" customFormat="1" ht="20.100000000000001" customHeight="1" x14ac:dyDescent="0.25">
      <c r="A26" s="149" t="s">
        <v>13</v>
      </c>
      <c r="B26" s="149"/>
      <c r="C26" s="149"/>
      <c r="D26" s="149"/>
      <c r="E26" s="149"/>
      <c r="F26" s="149"/>
      <c r="G26" s="149"/>
      <c r="H26" s="170" t="s">
        <v>215</v>
      </c>
      <c r="I26" s="170"/>
      <c r="J26" s="149" t="s">
        <v>184</v>
      </c>
      <c r="K26" s="149"/>
      <c r="L26" s="149"/>
      <c r="M26" s="149"/>
      <c r="N26" s="149"/>
      <c r="O26" s="150">
        <v>1</v>
      </c>
      <c r="P26" s="150"/>
      <c r="Q26" s="150"/>
      <c r="R26" s="150"/>
    </row>
    <row r="27" spans="1:18" s="356" customFormat="1" ht="20.100000000000001" customHeight="1" x14ac:dyDescent="0.25">
      <c r="A27" s="149" t="s">
        <v>14</v>
      </c>
      <c r="B27" s="149"/>
      <c r="C27" s="149"/>
      <c r="D27" s="149"/>
      <c r="E27" s="149"/>
      <c r="F27" s="149"/>
      <c r="G27" s="149"/>
      <c r="H27" s="170" t="s">
        <v>216</v>
      </c>
      <c r="I27" s="170"/>
      <c r="J27" s="149" t="s">
        <v>185</v>
      </c>
      <c r="K27" s="149"/>
      <c r="L27" s="149"/>
      <c r="M27" s="149"/>
      <c r="N27" s="149"/>
      <c r="O27" s="150">
        <v>1</v>
      </c>
      <c r="P27" s="150"/>
      <c r="Q27" s="150"/>
      <c r="R27" s="150"/>
    </row>
    <row r="28" spans="1:18" s="356" customFormat="1" ht="20.100000000000001" customHeight="1" x14ac:dyDescent="0.25">
      <c r="A28" s="149" t="s">
        <v>11</v>
      </c>
      <c r="B28" s="149"/>
      <c r="C28" s="149"/>
      <c r="D28" s="149"/>
      <c r="E28" s="149"/>
      <c r="F28" s="149"/>
      <c r="G28" s="149"/>
      <c r="H28" s="170" t="s">
        <v>217</v>
      </c>
      <c r="I28" s="170"/>
      <c r="J28" s="149" t="s">
        <v>186</v>
      </c>
      <c r="K28" s="149"/>
      <c r="L28" s="149"/>
      <c r="M28" s="149"/>
      <c r="N28" s="149"/>
      <c r="O28" s="150">
        <v>1</v>
      </c>
      <c r="P28" s="150"/>
      <c r="Q28" s="150"/>
      <c r="R28" s="150"/>
    </row>
    <row r="29" spans="1:18" s="356" customFormat="1" ht="20.100000000000001" customHeight="1" x14ac:dyDescent="0.25">
      <c r="A29" s="149" t="s">
        <v>12</v>
      </c>
      <c r="B29" s="149"/>
      <c r="C29" s="149"/>
      <c r="D29" s="149"/>
      <c r="E29" s="149"/>
      <c r="F29" s="149"/>
      <c r="G29" s="149"/>
      <c r="H29" s="170" t="s">
        <v>218</v>
      </c>
      <c r="I29" s="170"/>
      <c r="J29" s="149" t="s">
        <v>187</v>
      </c>
      <c r="K29" s="149"/>
      <c r="L29" s="149"/>
      <c r="M29" s="149"/>
      <c r="N29" s="149"/>
      <c r="O29" s="150">
        <v>1</v>
      </c>
      <c r="P29" s="150"/>
      <c r="Q29" s="150"/>
      <c r="R29" s="150"/>
    </row>
    <row r="30" spans="1:18" ht="20.100000000000001" customHeight="1" x14ac:dyDescent="0.25">
      <c r="A30" s="8"/>
      <c r="B30" s="8"/>
      <c r="C30" s="8"/>
      <c r="D30" s="8"/>
      <c r="E30" s="8"/>
      <c r="F30" s="8"/>
      <c r="G30" s="8"/>
      <c r="H30" s="8"/>
      <c r="I30" s="8"/>
      <c r="J30" s="8"/>
      <c r="K30" s="8"/>
      <c r="L30" s="8"/>
      <c r="M30" s="8"/>
      <c r="N30" s="8"/>
      <c r="O30" s="8"/>
      <c r="P30" s="8"/>
      <c r="Q30" s="8"/>
      <c r="R30" s="8"/>
    </row>
    <row r="31" spans="1:18" ht="20.100000000000001" customHeight="1" x14ac:dyDescent="0.25">
      <c r="A31" s="8"/>
      <c r="B31" s="8"/>
      <c r="C31" s="8"/>
      <c r="D31" s="8"/>
      <c r="E31" s="8"/>
      <c r="F31" s="8"/>
      <c r="G31" s="8"/>
      <c r="H31" s="8"/>
      <c r="I31" s="8"/>
      <c r="J31" s="8"/>
      <c r="K31" s="8"/>
      <c r="L31" s="8"/>
      <c r="M31" s="8"/>
      <c r="N31" s="8"/>
      <c r="O31" s="8"/>
      <c r="P31" s="8"/>
      <c r="Q31" s="8"/>
      <c r="R31" s="8"/>
    </row>
    <row r="32" spans="1:18" s="356" customFormat="1" ht="20.100000000000001" customHeight="1" x14ac:dyDescent="0.25">
      <c r="A32" s="163" t="s">
        <v>19</v>
      </c>
      <c r="B32" s="163"/>
      <c r="C32" s="163"/>
      <c r="D32" s="163"/>
      <c r="E32" s="187" t="s">
        <v>20</v>
      </c>
      <c r="F32" s="187"/>
      <c r="G32" s="187"/>
      <c r="H32" s="187"/>
      <c r="I32" s="187"/>
      <c r="J32" s="163" t="s">
        <v>16</v>
      </c>
      <c r="K32" s="163"/>
      <c r="L32" s="8"/>
      <c r="M32" s="8"/>
      <c r="N32" s="8"/>
      <c r="O32" s="8"/>
      <c r="P32" s="8"/>
      <c r="Q32" s="8"/>
      <c r="R32" s="8"/>
    </row>
    <row r="33" spans="1:25" ht="20.100000000000001" customHeight="1" x14ac:dyDescent="0.25">
      <c r="A33" s="163"/>
      <c r="B33" s="163"/>
      <c r="C33" s="163"/>
      <c r="D33" s="163"/>
      <c r="E33" s="46" t="s">
        <v>214</v>
      </c>
      <c r="F33" s="46" t="s">
        <v>215</v>
      </c>
      <c r="G33" s="46" t="s">
        <v>216</v>
      </c>
      <c r="H33" s="46" t="s">
        <v>217</v>
      </c>
      <c r="I33" s="46" t="s">
        <v>218</v>
      </c>
      <c r="J33" s="163"/>
      <c r="K33" s="163"/>
      <c r="L33" s="8"/>
      <c r="M33" s="8"/>
      <c r="N33" s="8"/>
      <c r="O33" s="8"/>
      <c r="P33" s="8"/>
      <c r="Q33" s="8"/>
      <c r="R33" s="8"/>
    </row>
    <row r="34" spans="1:25" ht="20.100000000000001" customHeight="1" x14ac:dyDescent="0.25">
      <c r="A34" s="187"/>
      <c r="B34" s="187"/>
      <c r="C34" s="187"/>
      <c r="D34" s="187"/>
      <c r="E34" s="5">
        <v>1</v>
      </c>
      <c r="F34" s="5">
        <v>0.95</v>
      </c>
      <c r="G34" s="5">
        <v>0.8</v>
      </c>
      <c r="H34" s="5">
        <v>1</v>
      </c>
      <c r="I34" s="5">
        <v>1</v>
      </c>
      <c r="J34" s="146">
        <f>SUM(E34:I34)-COUNT(E34:I34)+1</f>
        <v>0.75</v>
      </c>
      <c r="K34" s="146"/>
      <c r="L34" s="8"/>
      <c r="M34" s="8"/>
      <c r="N34" s="8"/>
      <c r="O34" s="8"/>
      <c r="P34" s="8"/>
      <c r="Q34" s="8"/>
      <c r="R34" s="8"/>
    </row>
    <row r="35" spans="1:25" ht="20.100000000000001" customHeight="1" x14ac:dyDescent="0.25">
      <c r="A35" s="8"/>
      <c r="B35" s="8"/>
      <c r="C35" s="8"/>
      <c r="D35" s="8"/>
      <c r="E35" s="8"/>
      <c r="F35" s="8"/>
      <c r="G35" s="8"/>
      <c r="H35" s="8"/>
      <c r="I35" s="8"/>
      <c r="J35" s="8"/>
      <c r="K35" s="8"/>
      <c r="L35" s="8"/>
      <c r="M35" s="8"/>
      <c r="N35" s="8"/>
      <c r="O35" s="8"/>
      <c r="P35" s="8"/>
      <c r="Q35" s="8"/>
      <c r="R35" s="8"/>
    </row>
    <row r="36" spans="1:25" ht="39.950000000000003" customHeight="1" x14ac:dyDescent="0.25">
      <c r="A36" s="46" t="s">
        <v>5</v>
      </c>
      <c r="B36" s="166" t="str">
        <f>P10</f>
        <v>Valor unitário ajustado ao fator</v>
      </c>
      <c r="C36" s="166"/>
      <c r="D36" s="166"/>
      <c r="E36" s="46" t="s">
        <v>214</v>
      </c>
      <c r="F36" s="46" t="s">
        <v>215</v>
      </c>
      <c r="G36" s="46" t="s">
        <v>216</v>
      </c>
      <c r="H36" s="46" t="s">
        <v>217</v>
      </c>
      <c r="I36" s="46" t="s">
        <v>218</v>
      </c>
      <c r="J36" s="166" t="s">
        <v>16</v>
      </c>
      <c r="K36" s="166"/>
      <c r="L36" s="166" t="s">
        <v>17</v>
      </c>
      <c r="M36" s="166"/>
      <c r="N36" s="166" t="s">
        <v>9</v>
      </c>
      <c r="O36" s="166"/>
      <c r="P36" s="166" t="s">
        <v>18</v>
      </c>
      <c r="Q36" s="166"/>
      <c r="R36" s="166"/>
      <c r="Y36" s="357" t="s">
        <v>235</v>
      </c>
    </row>
    <row r="37" spans="1:25" ht="20.100000000000001" customHeight="1" x14ac:dyDescent="0.25">
      <c r="A37" s="43">
        <v>1</v>
      </c>
      <c r="B37" s="146">
        <f>P11</f>
        <v>540</v>
      </c>
      <c r="C37" s="146"/>
      <c r="D37" s="146"/>
      <c r="E37" s="5">
        <v>1</v>
      </c>
      <c r="F37" s="5">
        <v>0.95</v>
      </c>
      <c r="G37" s="5">
        <v>1</v>
      </c>
      <c r="H37" s="5">
        <v>1</v>
      </c>
      <c r="I37" s="5">
        <v>1</v>
      </c>
      <c r="J37" s="146">
        <f>SUM(E37:I37)-COUNT(E37:I37)+1</f>
        <v>0.95000000000000018</v>
      </c>
      <c r="K37" s="147"/>
      <c r="L37" s="146">
        <f t="shared" ref="L37:L39" si="2">$J$34</f>
        <v>0.75</v>
      </c>
      <c r="M37" s="147"/>
      <c r="N37" s="146">
        <f t="shared" ref="N37:N39" si="3">L37/J37</f>
        <v>0.78947368421052622</v>
      </c>
      <c r="O37" s="147"/>
      <c r="P37" s="146">
        <f t="shared" ref="P37:P39" si="4">B37*N37</f>
        <v>426.31578947368416</v>
      </c>
      <c r="Q37" s="146"/>
      <c r="R37" s="146"/>
      <c r="Y37" s="357">
        <v>1</v>
      </c>
    </row>
    <row r="38" spans="1:25" ht="20.100000000000001" customHeight="1" x14ac:dyDescent="0.25">
      <c r="A38" s="44">
        <v>2</v>
      </c>
      <c r="B38" s="150">
        <f>P12</f>
        <v>562.5</v>
      </c>
      <c r="C38" s="150"/>
      <c r="D38" s="150"/>
      <c r="E38" s="2">
        <v>1</v>
      </c>
      <c r="F38" s="2">
        <v>0.95</v>
      </c>
      <c r="G38" s="2">
        <v>1</v>
      </c>
      <c r="H38" s="2">
        <v>1</v>
      </c>
      <c r="I38" s="2">
        <v>1</v>
      </c>
      <c r="J38" s="150">
        <f t="shared" ref="J38:J39" si="5">SUM(E38:I38)-COUNT(E38:I38)+1</f>
        <v>0.95000000000000018</v>
      </c>
      <c r="K38" s="149"/>
      <c r="L38" s="150">
        <f t="shared" si="2"/>
        <v>0.75</v>
      </c>
      <c r="M38" s="149"/>
      <c r="N38" s="150">
        <f t="shared" si="3"/>
        <v>0.78947368421052622</v>
      </c>
      <c r="O38" s="149"/>
      <c r="P38" s="150">
        <f t="shared" si="4"/>
        <v>444.07894736842098</v>
      </c>
      <c r="Q38" s="150"/>
      <c r="R38" s="150"/>
      <c r="Y38" s="357">
        <v>1</v>
      </c>
    </row>
    <row r="39" spans="1:25" ht="20.100000000000001" customHeight="1" x14ac:dyDescent="0.25">
      <c r="A39" s="44">
        <v>3</v>
      </c>
      <c r="B39" s="150">
        <f>P13</f>
        <v>535.1351351351351</v>
      </c>
      <c r="C39" s="150"/>
      <c r="D39" s="150"/>
      <c r="E39" s="2">
        <v>0.95</v>
      </c>
      <c r="F39" s="2">
        <v>0.9</v>
      </c>
      <c r="G39" s="2">
        <v>0.8</v>
      </c>
      <c r="H39" s="2">
        <v>1</v>
      </c>
      <c r="I39" s="2">
        <v>1</v>
      </c>
      <c r="J39" s="150">
        <f t="shared" si="5"/>
        <v>0.65000000000000036</v>
      </c>
      <c r="K39" s="149"/>
      <c r="L39" s="150">
        <f t="shared" si="2"/>
        <v>0.75</v>
      </c>
      <c r="M39" s="149"/>
      <c r="N39" s="150">
        <f t="shared" si="3"/>
        <v>1.1538461538461533</v>
      </c>
      <c r="O39" s="149"/>
      <c r="P39" s="150">
        <f t="shared" si="4"/>
        <v>617.46361746361708</v>
      </c>
      <c r="Q39" s="150"/>
      <c r="R39" s="150"/>
      <c r="Y39" s="357">
        <v>1</v>
      </c>
    </row>
    <row r="40" spans="1:25" ht="20.100000000000001" customHeight="1" x14ac:dyDescent="0.25">
      <c r="A40" s="8"/>
      <c r="B40" s="8"/>
      <c r="C40" s="8"/>
      <c r="D40" s="8"/>
      <c r="E40" s="8"/>
      <c r="F40" s="8"/>
      <c r="G40" s="8"/>
      <c r="H40" s="8"/>
      <c r="I40" s="8"/>
      <c r="J40" s="8"/>
      <c r="K40" s="8"/>
      <c r="L40" s="8"/>
      <c r="M40" s="8"/>
      <c r="N40" s="8"/>
      <c r="O40" s="8"/>
      <c r="P40" s="8"/>
      <c r="Q40" s="8"/>
      <c r="R40" s="8"/>
    </row>
    <row r="41" spans="1:25" ht="20.100000000000001" customHeight="1" x14ac:dyDescent="0.25">
      <c r="A41" s="8"/>
      <c r="B41" s="8"/>
      <c r="C41" s="8"/>
      <c r="D41" s="8"/>
      <c r="E41" s="47"/>
      <c r="F41" s="47"/>
      <c r="G41" s="47"/>
      <c r="H41" s="47"/>
      <c r="I41" s="47"/>
      <c r="J41" s="8"/>
      <c r="K41" s="8"/>
      <c r="L41" s="147" t="s">
        <v>22</v>
      </c>
      <c r="M41" s="147"/>
      <c r="N41" s="147"/>
      <c r="O41" s="147"/>
      <c r="P41" s="146">
        <f>AVERAGE(P37:R39)</f>
        <v>495.95278476857408</v>
      </c>
      <c r="Q41" s="146"/>
      <c r="R41" s="146"/>
    </row>
    <row r="42" spans="1:25" ht="20.100000000000001" customHeight="1" x14ac:dyDescent="0.25">
      <c r="A42" s="8"/>
      <c r="B42" s="8"/>
      <c r="C42" s="8"/>
      <c r="D42" s="8"/>
      <c r="E42" s="15"/>
      <c r="F42" s="8"/>
      <c r="G42" s="8"/>
      <c r="H42" s="8"/>
      <c r="I42" s="8"/>
      <c r="J42" s="8"/>
      <c r="K42" s="8"/>
      <c r="L42" s="157" t="s">
        <v>23</v>
      </c>
      <c r="M42" s="157"/>
      <c r="N42" s="157"/>
      <c r="O42" s="157"/>
      <c r="P42" s="146">
        <f>STDEVA(P37:R39)</f>
        <v>105.60560729090254</v>
      </c>
      <c r="Q42" s="146"/>
      <c r="R42" s="146"/>
    </row>
    <row r="43" spans="1:25" ht="20.100000000000001" customHeight="1" x14ac:dyDescent="0.25">
      <c r="A43" s="8"/>
      <c r="B43" s="8"/>
      <c r="C43" s="8"/>
      <c r="D43" s="8"/>
      <c r="E43" s="8"/>
      <c r="F43" s="8"/>
      <c r="G43" s="8"/>
      <c r="H43" s="48"/>
      <c r="I43" s="8"/>
      <c r="J43" s="8"/>
      <c r="K43" s="8"/>
      <c r="L43" s="149" t="s">
        <v>21</v>
      </c>
      <c r="M43" s="149"/>
      <c r="N43" s="149"/>
      <c r="O43" s="149"/>
      <c r="P43" s="162">
        <f>P42/P41</f>
        <v>0.21293480051771696</v>
      </c>
      <c r="Q43" s="162"/>
      <c r="R43" s="162"/>
    </row>
    <row r="44" spans="1:25" ht="20.100000000000001" customHeight="1" x14ac:dyDescent="0.25">
      <c r="A44" s="8"/>
      <c r="B44" s="8"/>
      <c r="C44" s="8"/>
      <c r="D44" s="8"/>
      <c r="E44" s="8"/>
      <c r="F44" s="8"/>
      <c r="G44" s="8"/>
      <c r="H44" s="48"/>
      <c r="I44" s="8"/>
      <c r="J44" s="8"/>
      <c r="K44" s="8"/>
      <c r="L44" s="8"/>
      <c r="M44" s="8"/>
      <c r="N44" s="8"/>
      <c r="O44" s="8"/>
      <c r="P44" s="49"/>
      <c r="Q44" s="49"/>
      <c r="R44" s="49"/>
    </row>
    <row r="45" spans="1:25" ht="20.100000000000001" customHeight="1" x14ac:dyDescent="0.25">
      <c r="A45" s="8"/>
      <c r="B45" s="8"/>
      <c r="C45" s="8"/>
      <c r="D45" s="8"/>
      <c r="E45" s="8"/>
      <c r="F45" s="8"/>
      <c r="G45" s="8"/>
      <c r="H45" s="8"/>
      <c r="I45" s="50"/>
      <c r="J45" s="8"/>
      <c r="K45" s="8"/>
      <c r="L45" s="8"/>
      <c r="M45" s="8"/>
      <c r="N45" s="8"/>
      <c r="O45" s="8"/>
      <c r="P45" s="8"/>
      <c r="Q45" s="8"/>
      <c r="R45" s="8"/>
    </row>
    <row r="46" spans="1:25" ht="20.100000000000001" customHeight="1" x14ac:dyDescent="0.25">
      <c r="A46" s="168" t="s">
        <v>242</v>
      </c>
      <c r="B46" s="168"/>
      <c r="C46" s="168"/>
      <c r="D46" s="168"/>
      <c r="E46" s="168"/>
      <c r="F46" s="168"/>
      <c r="G46" s="168"/>
      <c r="H46" s="168"/>
      <c r="I46" s="168"/>
      <c r="J46" s="168"/>
      <c r="K46" s="168"/>
      <c r="L46" s="168"/>
      <c r="M46" s="168"/>
      <c r="N46" s="168"/>
      <c r="O46" s="168"/>
      <c r="P46" s="168"/>
      <c r="Q46" s="168"/>
      <c r="R46" s="168"/>
    </row>
    <row r="47" spans="1:25" ht="20.100000000000001" customHeight="1" x14ac:dyDescent="0.25">
      <c r="A47" s="8"/>
      <c r="B47" s="8"/>
      <c r="C47" s="8"/>
      <c r="D47" s="8"/>
      <c r="E47" s="8"/>
      <c r="F47" s="8"/>
      <c r="G47" s="8"/>
      <c r="H47" s="8"/>
      <c r="I47" s="50"/>
      <c r="J47" s="8"/>
      <c r="K47" s="8"/>
      <c r="L47" s="8"/>
      <c r="M47" s="8"/>
      <c r="N47" s="8"/>
      <c r="O47" s="8"/>
      <c r="P47" s="8"/>
      <c r="Q47" s="8"/>
      <c r="R47" s="8"/>
    </row>
    <row r="48" spans="1:25" ht="20.100000000000001" customHeight="1" x14ac:dyDescent="0.25">
      <c r="A48" s="8"/>
      <c r="B48" s="8"/>
      <c r="C48" s="8"/>
      <c r="D48" s="8"/>
      <c r="E48" s="8"/>
      <c r="F48" s="8"/>
      <c r="G48" s="8"/>
      <c r="H48" s="8"/>
      <c r="I48" s="50"/>
      <c r="J48" s="8"/>
      <c r="K48" s="8"/>
      <c r="L48" s="8"/>
      <c r="M48" s="8"/>
      <c r="N48" s="8"/>
      <c r="O48" s="8"/>
      <c r="P48" s="8"/>
      <c r="Q48" s="8"/>
      <c r="R48" s="8"/>
    </row>
    <row r="49" spans="1:22" s="367" customFormat="1" ht="20.100000000000001" customHeight="1" x14ac:dyDescent="0.25">
      <c r="A49" s="8"/>
      <c r="B49" s="8"/>
      <c r="C49" s="8"/>
      <c r="D49" s="8"/>
      <c r="E49" s="8"/>
      <c r="F49" s="8"/>
      <c r="G49" s="8"/>
      <c r="H49" s="8"/>
      <c r="I49" s="50"/>
      <c r="J49" s="8"/>
      <c r="K49" s="8"/>
      <c r="L49" s="8"/>
      <c r="M49" s="8"/>
      <c r="N49" s="8"/>
      <c r="O49" s="8"/>
      <c r="P49" s="8"/>
      <c r="Q49" s="8"/>
      <c r="R49" s="8"/>
      <c r="S49" s="356"/>
      <c r="T49" s="356"/>
      <c r="U49" s="356"/>
      <c r="V49" s="356"/>
    </row>
    <row r="50" spans="1:22" s="367" customFormat="1" ht="20.100000000000001" customHeight="1" x14ac:dyDescent="0.25">
      <c r="A50" s="8"/>
      <c r="B50" s="8"/>
      <c r="C50" s="8"/>
      <c r="D50" s="8"/>
      <c r="E50" s="8"/>
      <c r="F50" s="8"/>
      <c r="G50" s="8"/>
      <c r="H50" s="8"/>
      <c r="I50" s="50"/>
      <c r="J50" s="8"/>
      <c r="K50" s="8"/>
      <c r="L50" s="8"/>
      <c r="M50" s="8"/>
      <c r="N50" s="8"/>
      <c r="O50" s="8"/>
      <c r="P50" s="8"/>
      <c r="Q50" s="8"/>
      <c r="R50" s="8"/>
      <c r="S50" s="356"/>
      <c r="T50" s="356"/>
      <c r="U50" s="356"/>
      <c r="V50" s="356"/>
    </row>
    <row r="51" spans="1:22" s="367" customFormat="1" ht="20.100000000000001" customHeight="1" x14ac:dyDescent="0.25">
      <c r="A51" s="8"/>
      <c r="B51" s="8"/>
      <c r="C51" s="8"/>
      <c r="D51" s="8"/>
      <c r="E51" s="8"/>
      <c r="F51" s="8"/>
      <c r="G51" s="8"/>
      <c r="H51" s="8"/>
      <c r="I51" s="50"/>
      <c r="J51" s="8"/>
      <c r="K51" s="8"/>
      <c r="L51" s="8"/>
      <c r="M51" s="8"/>
      <c r="N51" s="8"/>
      <c r="O51" s="8"/>
      <c r="P51" s="8"/>
      <c r="Q51" s="8"/>
      <c r="R51" s="8"/>
      <c r="S51" s="356"/>
      <c r="T51" s="356"/>
      <c r="U51" s="356"/>
      <c r="V51" s="356"/>
    </row>
    <row r="52" spans="1:22" s="367" customFormat="1" ht="20.100000000000001" customHeight="1" x14ac:dyDescent="0.25">
      <c r="A52" s="8"/>
      <c r="B52" s="8"/>
      <c r="C52" s="8"/>
      <c r="D52" s="8"/>
      <c r="E52" s="8"/>
      <c r="F52" s="8"/>
      <c r="G52" s="8"/>
      <c r="H52" s="8"/>
      <c r="I52" s="50"/>
      <c r="J52" s="8"/>
      <c r="K52" s="8"/>
      <c r="L52" s="8"/>
      <c r="M52" s="8"/>
      <c r="N52" s="8"/>
      <c r="O52" s="8"/>
      <c r="P52" s="8"/>
      <c r="Q52" s="8"/>
      <c r="R52" s="8"/>
      <c r="S52" s="356"/>
      <c r="T52" s="356"/>
      <c r="U52" s="356"/>
      <c r="V52" s="356"/>
    </row>
    <row r="53" spans="1:22" s="367" customFormat="1" ht="20.100000000000001" customHeight="1" x14ac:dyDescent="0.25">
      <c r="A53" s="8"/>
      <c r="B53" s="8"/>
      <c r="C53" s="8"/>
      <c r="D53" s="8"/>
      <c r="E53" s="8"/>
      <c r="F53" s="8"/>
      <c r="G53" s="8"/>
      <c r="H53" s="8"/>
      <c r="I53" s="50"/>
      <c r="J53" s="8"/>
      <c r="K53" s="8"/>
      <c r="L53" s="8"/>
      <c r="M53" s="8"/>
      <c r="N53" s="8"/>
      <c r="O53" s="8"/>
      <c r="P53" s="8"/>
      <c r="Q53" s="8"/>
      <c r="R53" s="8"/>
      <c r="S53" s="356"/>
      <c r="T53" s="356"/>
      <c r="U53" s="356"/>
      <c r="V53" s="356"/>
    </row>
    <row r="54" spans="1:22" s="367" customFormat="1" ht="20.100000000000001" customHeight="1" x14ac:dyDescent="0.25">
      <c r="A54" s="8"/>
      <c r="B54" s="8"/>
      <c r="C54" s="8"/>
      <c r="D54" s="8"/>
      <c r="E54" s="8"/>
      <c r="F54" s="8"/>
      <c r="G54" s="8"/>
      <c r="H54" s="8"/>
      <c r="I54" s="50"/>
      <c r="J54" s="8"/>
      <c r="K54" s="8"/>
      <c r="L54" s="8"/>
      <c r="M54" s="8"/>
      <c r="N54" s="8"/>
      <c r="O54" s="8"/>
      <c r="P54" s="8"/>
      <c r="Q54" s="8"/>
      <c r="R54" s="8"/>
      <c r="S54" s="356"/>
      <c r="T54" s="356"/>
      <c r="U54" s="356"/>
      <c r="V54" s="356"/>
    </row>
    <row r="55" spans="1:22" s="367" customFormat="1" ht="20.100000000000001" customHeight="1" x14ac:dyDescent="0.25">
      <c r="A55" s="8"/>
      <c r="B55" s="8"/>
      <c r="C55" s="8"/>
      <c r="D55" s="8"/>
      <c r="E55" s="8"/>
      <c r="F55" s="8"/>
      <c r="G55" s="8"/>
      <c r="H55" s="8"/>
      <c r="I55" s="50"/>
      <c r="J55" s="8"/>
      <c r="K55" s="8"/>
      <c r="L55" s="8"/>
      <c r="M55" s="8"/>
      <c r="N55" s="8"/>
      <c r="O55" s="8"/>
      <c r="P55" s="8"/>
      <c r="Q55" s="8"/>
      <c r="R55" s="8"/>
      <c r="S55" s="356"/>
      <c r="T55" s="356"/>
      <c r="U55" s="356"/>
      <c r="V55" s="356"/>
    </row>
    <row r="56" spans="1:22" s="367" customFormat="1" ht="20.100000000000001" customHeight="1" x14ac:dyDescent="0.25">
      <c r="A56" s="8"/>
      <c r="B56" s="8"/>
      <c r="C56" s="8"/>
      <c r="D56" s="8"/>
      <c r="E56" s="8"/>
      <c r="F56" s="8"/>
      <c r="G56" s="8"/>
      <c r="H56" s="8"/>
      <c r="I56" s="50"/>
      <c r="J56" s="8"/>
      <c r="K56" s="8"/>
      <c r="L56" s="8"/>
      <c r="M56" s="8"/>
      <c r="N56" s="8"/>
      <c r="O56" s="8"/>
      <c r="P56" s="8"/>
      <c r="Q56" s="8"/>
      <c r="R56" s="8"/>
      <c r="S56" s="356"/>
      <c r="T56" s="356"/>
      <c r="U56" s="356"/>
      <c r="V56" s="356"/>
    </row>
    <row r="57" spans="1:22" s="367" customFormat="1" ht="20.100000000000001" customHeight="1" x14ac:dyDescent="0.25">
      <c r="A57" s="8"/>
      <c r="B57" s="8"/>
      <c r="C57" s="8"/>
      <c r="D57" s="8"/>
      <c r="E57" s="8"/>
      <c r="F57" s="8"/>
      <c r="G57" s="8"/>
      <c r="H57" s="8"/>
      <c r="I57" s="50"/>
      <c r="J57" s="8"/>
      <c r="K57" s="8"/>
      <c r="L57" s="8"/>
      <c r="M57" s="8"/>
      <c r="N57" s="8"/>
      <c r="O57" s="8"/>
      <c r="P57" s="8"/>
      <c r="Q57" s="8"/>
      <c r="R57" s="8"/>
      <c r="S57" s="356"/>
      <c r="T57" s="356"/>
      <c r="U57" s="356"/>
      <c r="V57" s="356"/>
    </row>
    <row r="58" spans="1:22" s="367" customFormat="1" ht="20.100000000000001" customHeight="1" x14ac:dyDescent="0.25">
      <c r="A58" s="8"/>
      <c r="B58" s="8"/>
      <c r="C58" s="8"/>
      <c r="D58" s="8"/>
      <c r="E58" s="8"/>
      <c r="F58" s="8"/>
      <c r="G58" s="8"/>
      <c r="H58" s="8"/>
      <c r="I58" s="50"/>
      <c r="J58" s="8"/>
      <c r="K58" s="8"/>
      <c r="L58" s="8"/>
      <c r="M58" s="8"/>
      <c r="N58" s="8"/>
      <c r="O58" s="8"/>
      <c r="P58" s="8"/>
      <c r="Q58" s="8"/>
      <c r="R58" s="8"/>
      <c r="S58" s="356"/>
      <c r="T58" s="356"/>
      <c r="U58" s="356"/>
      <c r="V58" s="356"/>
    </row>
    <row r="59" spans="1:22" s="367" customFormat="1" ht="20.100000000000001" customHeight="1" x14ac:dyDescent="0.25">
      <c r="A59" s="8"/>
      <c r="B59" s="8"/>
      <c r="C59" s="8"/>
      <c r="D59" s="8"/>
      <c r="E59" s="8"/>
      <c r="F59" s="8"/>
      <c r="G59" s="8"/>
      <c r="H59" s="8"/>
      <c r="I59" s="50"/>
      <c r="J59" s="8"/>
      <c r="K59" s="8"/>
      <c r="L59" s="8"/>
      <c r="M59" s="8"/>
      <c r="N59" s="8"/>
      <c r="O59" s="8"/>
      <c r="P59" s="8"/>
      <c r="Q59" s="8"/>
      <c r="R59" s="8"/>
      <c r="S59" s="356"/>
      <c r="T59" s="356"/>
      <c r="U59" s="356"/>
      <c r="V59" s="356"/>
    </row>
    <row r="60" spans="1:22" s="367" customFormat="1" ht="20.100000000000001" customHeight="1" x14ac:dyDescent="0.25">
      <c r="A60" s="8"/>
      <c r="B60" s="8"/>
      <c r="C60" s="8"/>
      <c r="D60" s="8"/>
      <c r="E60" s="8"/>
      <c r="F60" s="8"/>
      <c r="G60" s="8"/>
      <c r="H60" s="8"/>
      <c r="I60" s="50"/>
      <c r="J60" s="8"/>
      <c r="K60" s="8"/>
      <c r="L60" s="8"/>
      <c r="M60" s="8"/>
      <c r="N60" s="8"/>
      <c r="O60" s="8"/>
      <c r="P60" s="8"/>
      <c r="Q60" s="8"/>
      <c r="R60" s="8"/>
      <c r="S60" s="356"/>
      <c r="T60" s="356"/>
      <c r="U60" s="356"/>
      <c r="V60" s="356"/>
    </row>
    <row r="61" spans="1:22" s="367" customFormat="1" ht="20.100000000000001" customHeight="1" x14ac:dyDescent="0.25">
      <c r="A61" s="8"/>
      <c r="B61" s="8"/>
      <c r="C61" s="8"/>
      <c r="D61" s="8"/>
      <c r="E61" s="8"/>
      <c r="F61" s="8"/>
      <c r="G61" s="8"/>
      <c r="H61" s="8"/>
      <c r="I61" s="50"/>
      <c r="J61" s="8"/>
      <c r="K61" s="8"/>
      <c r="L61" s="8"/>
      <c r="M61" s="8"/>
      <c r="N61" s="8"/>
      <c r="O61" s="8"/>
      <c r="P61" s="8"/>
      <c r="Q61" s="8"/>
      <c r="R61" s="8"/>
      <c r="S61" s="356"/>
      <c r="T61" s="356"/>
      <c r="U61" s="356"/>
      <c r="V61" s="356"/>
    </row>
    <row r="62" spans="1:22" s="367" customFormat="1" ht="20.100000000000001" customHeight="1" x14ac:dyDescent="0.25">
      <c r="A62" s="8"/>
      <c r="B62" s="8"/>
      <c r="C62" s="8"/>
      <c r="D62" s="8"/>
      <c r="E62" s="8"/>
      <c r="F62" s="8"/>
      <c r="G62" s="8"/>
      <c r="H62" s="8"/>
      <c r="I62" s="50"/>
      <c r="J62" s="8"/>
      <c r="K62" s="8"/>
      <c r="L62" s="8"/>
      <c r="M62" s="8"/>
      <c r="N62" s="8"/>
      <c r="O62" s="8"/>
      <c r="P62" s="8"/>
      <c r="Q62" s="8"/>
      <c r="R62" s="8"/>
      <c r="S62" s="356"/>
      <c r="T62" s="356"/>
      <c r="U62" s="356"/>
      <c r="V62" s="356"/>
    </row>
    <row r="63" spans="1:22" s="367" customFormat="1" ht="20.100000000000001" customHeight="1" x14ac:dyDescent="0.25">
      <c r="A63" s="8"/>
      <c r="B63" s="8"/>
      <c r="C63" s="8"/>
      <c r="D63" s="8"/>
      <c r="E63" s="8"/>
      <c r="F63" s="8"/>
      <c r="G63" s="8"/>
      <c r="H63" s="8"/>
      <c r="I63" s="50"/>
      <c r="J63" s="8"/>
      <c r="K63" s="8"/>
      <c r="L63" s="8"/>
      <c r="M63" s="8"/>
      <c r="N63" s="8"/>
      <c r="O63" s="8"/>
      <c r="P63" s="8"/>
      <c r="Q63" s="8"/>
      <c r="R63" s="8"/>
      <c r="S63" s="356"/>
      <c r="T63" s="356"/>
      <c r="U63" s="356"/>
      <c r="V63" s="356"/>
    </row>
    <row r="64" spans="1:22" s="367" customFormat="1" ht="20.100000000000001" customHeight="1" x14ac:dyDescent="0.25">
      <c r="A64" s="8"/>
      <c r="B64" s="8"/>
      <c r="C64" s="8"/>
      <c r="D64" s="8"/>
      <c r="E64" s="8"/>
      <c r="F64" s="8"/>
      <c r="G64" s="8"/>
      <c r="H64" s="8"/>
      <c r="I64" s="50"/>
      <c r="J64" s="8"/>
      <c r="K64" s="8"/>
      <c r="L64" s="8"/>
      <c r="M64" s="8"/>
      <c r="N64" s="8"/>
      <c r="O64" s="8"/>
      <c r="P64" s="8"/>
      <c r="Q64" s="8"/>
      <c r="R64" s="8"/>
      <c r="S64" s="356"/>
      <c r="T64" s="356"/>
      <c r="U64" s="356"/>
      <c r="V64" s="356"/>
    </row>
    <row r="65" spans="1:18" s="356" customFormat="1" ht="20.100000000000001" customHeight="1" x14ac:dyDescent="0.25">
      <c r="A65" s="8"/>
      <c r="B65" s="8"/>
      <c r="C65" s="8"/>
      <c r="D65" s="8"/>
      <c r="E65" s="8"/>
      <c r="F65" s="8"/>
      <c r="G65" s="8"/>
      <c r="H65" s="8"/>
      <c r="I65" s="50"/>
      <c r="J65" s="8"/>
      <c r="K65" s="8"/>
      <c r="L65" s="8"/>
      <c r="M65" s="8"/>
      <c r="N65" s="8"/>
      <c r="O65" s="8"/>
      <c r="P65" s="8"/>
      <c r="Q65" s="8"/>
      <c r="R65" s="8"/>
    </row>
    <row r="66" spans="1:18" s="356" customFormat="1" ht="20.100000000000001" customHeight="1" x14ac:dyDescent="0.25">
      <c r="A66" s="8"/>
      <c r="B66" s="8"/>
      <c r="C66" s="8"/>
      <c r="D66" s="8"/>
      <c r="E66" s="8"/>
      <c r="F66" s="8"/>
      <c r="G66" s="8"/>
      <c r="H66" s="8"/>
      <c r="I66" s="50"/>
      <c r="J66" s="8"/>
      <c r="K66" s="8"/>
      <c r="L66" s="8"/>
      <c r="M66" s="8"/>
      <c r="N66" s="8"/>
      <c r="O66" s="8"/>
      <c r="P66" s="8"/>
      <c r="Q66" s="8"/>
      <c r="R66" s="8"/>
    </row>
    <row r="67" spans="1:18" s="356" customFormat="1" ht="20.100000000000001" customHeight="1" x14ac:dyDescent="0.25">
      <c r="A67" s="168" t="s">
        <v>241</v>
      </c>
      <c r="B67" s="168"/>
      <c r="C67" s="168"/>
      <c r="D67" s="168"/>
      <c r="E67" s="168"/>
      <c r="F67" s="168"/>
      <c r="G67" s="168"/>
      <c r="H67" s="168"/>
      <c r="I67" s="168"/>
      <c r="J67" s="168"/>
      <c r="K67" s="168"/>
      <c r="L67" s="168"/>
      <c r="M67" s="168"/>
      <c r="N67" s="168"/>
      <c r="O67" s="168"/>
      <c r="P67" s="168"/>
      <c r="Q67" s="168"/>
      <c r="R67" s="168"/>
    </row>
    <row r="68" spans="1:18" s="356" customFormat="1" ht="20.100000000000001" customHeight="1" x14ac:dyDescent="0.25">
      <c r="A68" s="8"/>
      <c r="B68" s="8"/>
      <c r="C68" s="8"/>
      <c r="D68" s="8"/>
      <c r="E68" s="8"/>
      <c r="F68" s="8"/>
      <c r="G68" s="8"/>
      <c r="H68" s="8"/>
      <c r="I68" s="50"/>
      <c r="J68" s="8"/>
      <c r="K68" s="8"/>
      <c r="L68" s="8"/>
      <c r="M68" s="8"/>
      <c r="N68" s="8"/>
      <c r="O68" s="8"/>
      <c r="P68" s="8"/>
      <c r="Q68" s="8"/>
      <c r="R68" s="8"/>
    </row>
    <row r="69" spans="1:18" s="356" customFormat="1" ht="20.100000000000001" customHeight="1" x14ac:dyDescent="0.25">
      <c r="A69" s="8"/>
      <c r="B69" s="8"/>
      <c r="C69" s="8"/>
      <c r="D69" s="8"/>
      <c r="E69" s="8"/>
      <c r="F69" s="8"/>
      <c r="G69" s="8"/>
      <c r="H69" s="8"/>
      <c r="I69" s="50"/>
      <c r="J69" s="8"/>
      <c r="K69" s="8"/>
      <c r="L69" s="8"/>
      <c r="M69" s="8"/>
      <c r="N69" s="8"/>
      <c r="O69" s="8"/>
      <c r="P69" s="8"/>
      <c r="Q69" s="8"/>
      <c r="R69" s="8"/>
    </row>
    <row r="70" spans="1:18" s="356" customFormat="1" ht="20.100000000000001" customHeight="1" x14ac:dyDescent="0.25">
      <c r="A70" s="8"/>
      <c r="B70" s="8"/>
      <c r="C70" s="8"/>
      <c r="D70" s="8"/>
      <c r="E70" s="8"/>
      <c r="F70" s="8"/>
      <c r="G70" s="8"/>
      <c r="H70" s="8"/>
      <c r="I70" s="50"/>
      <c r="J70" s="8"/>
      <c r="K70" s="8"/>
      <c r="L70" s="8"/>
      <c r="M70" s="8"/>
      <c r="N70" s="8"/>
      <c r="O70" s="8"/>
      <c r="P70" s="8"/>
      <c r="Q70" s="8"/>
      <c r="R70" s="8"/>
    </row>
    <row r="71" spans="1:18" s="356" customFormat="1" ht="20.100000000000001" customHeight="1" x14ac:dyDescent="0.25">
      <c r="A71" s="8"/>
      <c r="B71" s="8"/>
      <c r="C71" s="8"/>
      <c r="D71" s="8"/>
      <c r="E71" s="8"/>
      <c r="F71" s="8"/>
      <c r="G71" s="8"/>
      <c r="H71" s="8"/>
      <c r="I71" s="50"/>
      <c r="J71" s="8"/>
      <c r="K71" s="8"/>
      <c r="L71" s="8"/>
      <c r="M71" s="8"/>
      <c r="N71" s="8"/>
      <c r="O71" s="8"/>
      <c r="P71" s="8"/>
      <c r="Q71" s="8"/>
      <c r="R71" s="8"/>
    </row>
    <row r="72" spans="1:18" s="356" customFormat="1" ht="20.100000000000001" customHeight="1" x14ac:dyDescent="0.25">
      <c r="A72" s="8"/>
      <c r="B72" s="8"/>
      <c r="C72" s="8"/>
      <c r="D72" s="8"/>
      <c r="E72" s="8"/>
      <c r="F72" s="8"/>
      <c r="G72" s="8"/>
      <c r="H72" s="8"/>
      <c r="I72" s="50"/>
      <c r="J72" s="8"/>
      <c r="K72" s="8"/>
      <c r="L72" s="8"/>
      <c r="M72" s="8"/>
      <c r="N72" s="8"/>
      <c r="O72" s="8"/>
      <c r="P72" s="8"/>
      <c r="Q72" s="8"/>
      <c r="R72" s="8"/>
    </row>
    <row r="73" spans="1:18" s="356" customFormat="1" ht="20.100000000000001" customHeight="1" x14ac:dyDescent="0.25">
      <c r="A73" s="8"/>
      <c r="B73" s="8"/>
      <c r="C73" s="8"/>
      <c r="D73" s="8"/>
      <c r="E73" s="8"/>
      <c r="F73" s="8"/>
      <c r="G73" s="8"/>
      <c r="H73" s="8"/>
      <c r="I73" s="50"/>
      <c r="J73" s="8"/>
      <c r="K73" s="8"/>
      <c r="L73" s="8"/>
      <c r="M73" s="8"/>
      <c r="N73" s="8"/>
      <c r="O73" s="8"/>
      <c r="P73" s="8"/>
      <c r="Q73" s="8"/>
      <c r="R73" s="8"/>
    </row>
    <row r="74" spans="1:18" s="356" customFormat="1" ht="20.100000000000001" customHeight="1" x14ac:dyDescent="0.25">
      <c r="A74" s="8"/>
      <c r="B74" s="8"/>
      <c r="C74" s="8"/>
      <c r="D74" s="8"/>
      <c r="E74" s="8"/>
      <c r="F74" s="8"/>
      <c r="G74" s="8"/>
      <c r="H74" s="8"/>
      <c r="I74" s="50"/>
      <c r="J74" s="8"/>
      <c r="K74" s="8"/>
      <c r="L74" s="8"/>
      <c r="M74" s="8"/>
      <c r="N74" s="8"/>
      <c r="O74" s="8"/>
      <c r="P74" s="8"/>
      <c r="Q74" s="8"/>
      <c r="R74" s="8"/>
    </row>
    <row r="75" spans="1:18" s="356" customFormat="1" ht="20.100000000000001" customHeight="1" x14ac:dyDescent="0.25">
      <c r="A75" s="8"/>
      <c r="B75" s="8"/>
      <c r="C75" s="8"/>
      <c r="D75" s="8"/>
      <c r="E75" s="8"/>
      <c r="F75" s="8"/>
      <c r="G75" s="8"/>
      <c r="H75" s="8"/>
      <c r="I75" s="50"/>
      <c r="J75" s="8"/>
      <c r="K75" s="8"/>
      <c r="L75" s="8"/>
      <c r="M75" s="8"/>
      <c r="N75" s="8"/>
      <c r="O75" s="8"/>
      <c r="P75" s="8"/>
      <c r="Q75" s="8"/>
      <c r="R75" s="8"/>
    </row>
    <row r="76" spans="1:18" s="356" customFormat="1" ht="20.100000000000001" customHeight="1" x14ac:dyDescent="0.25">
      <c r="A76" s="8"/>
      <c r="B76" s="8"/>
      <c r="C76" s="8"/>
      <c r="D76" s="8"/>
      <c r="E76" s="8"/>
      <c r="F76" s="8"/>
      <c r="G76" s="8"/>
      <c r="H76" s="8"/>
      <c r="I76" s="50"/>
      <c r="J76" s="8"/>
      <c r="K76" s="8"/>
      <c r="L76" s="8"/>
      <c r="M76" s="8"/>
      <c r="N76" s="8"/>
      <c r="O76" s="8"/>
      <c r="P76" s="8"/>
      <c r="Q76" s="8"/>
      <c r="R76" s="8"/>
    </row>
    <row r="77" spans="1:18" s="356" customFormat="1" ht="20.100000000000001" customHeight="1" x14ac:dyDescent="0.25">
      <c r="A77" s="8"/>
      <c r="B77" s="8"/>
      <c r="C77" s="8"/>
      <c r="D77" s="8"/>
      <c r="E77" s="8"/>
      <c r="F77" s="8"/>
      <c r="G77" s="8"/>
      <c r="H77" s="8"/>
      <c r="I77" s="50"/>
      <c r="J77" s="8"/>
      <c r="K77" s="8"/>
      <c r="L77" s="8"/>
      <c r="M77" s="8"/>
      <c r="N77" s="8"/>
      <c r="O77" s="8"/>
      <c r="P77" s="8"/>
      <c r="Q77" s="8"/>
      <c r="R77" s="8"/>
    </row>
    <row r="78" spans="1:18" s="356" customFormat="1" ht="20.100000000000001" customHeight="1" x14ac:dyDescent="0.25">
      <c r="A78" s="8"/>
      <c r="B78" s="8"/>
      <c r="C78" s="8"/>
      <c r="D78" s="8"/>
      <c r="E78" s="8"/>
      <c r="F78" s="8"/>
      <c r="G78" s="8"/>
      <c r="H78" s="8"/>
      <c r="I78" s="50"/>
      <c r="J78" s="8"/>
      <c r="K78" s="8"/>
      <c r="L78" s="8"/>
      <c r="M78" s="8"/>
      <c r="N78" s="8"/>
      <c r="O78" s="8"/>
      <c r="P78" s="8"/>
      <c r="Q78" s="8"/>
      <c r="R78" s="8"/>
    </row>
    <row r="79" spans="1:18" s="356" customFormat="1" ht="20.100000000000001" customHeight="1" x14ac:dyDescent="0.25">
      <c r="A79" s="8"/>
      <c r="B79" s="8"/>
      <c r="C79" s="8"/>
      <c r="D79" s="8"/>
      <c r="E79" s="8"/>
      <c r="F79" s="8"/>
      <c r="G79" s="8"/>
      <c r="H79" s="8"/>
      <c r="I79" s="50"/>
      <c r="J79" s="8"/>
      <c r="K79" s="8"/>
      <c r="L79" s="8"/>
      <c r="M79" s="8"/>
      <c r="N79" s="8"/>
      <c r="O79" s="8"/>
      <c r="P79" s="8"/>
      <c r="Q79" s="8"/>
      <c r="R79" s="8"/>
    </row>
    <row r="80" spans="1:18" s="356" customFormat="1" ht="20.100000000000001" customHeight="1" x14ac:dyDescent="0.25">
      <c r="A80" s="8"/>
      <c r="B80" s="8"/>
      <c r="C80" s="8"/>
      <c r="D80" s="8"/>
      <c r="E80" s="8"/>
      <c r="F80" s="8"/>
      <c r="G80" s="8"/>
      <c r="H80" s="8"/>
      <c r="I80" s="50"/>
      <c r="J80" s="8"/>
      <c r="K80" s="8"/>
      <c r="L80" s="8"/>
      <c r="M80" s="8"/>
      <c r="N80" s="8"/>
      <c r="O80" s="8"/>
      <c r="P80" s="8"/>
      <c r="Q80" s="8"/>
      <c r="R80" s="8"/>
    </row>
    <row r="81" spans="1:18" s="356" customFormat="1" ht="20.100000000000001" customHeight="1" x14ac:dyDescent="0.25">
      <c r="A81" s="8"/>
      <c r="B81" s="8"/>
      <c r="C81" s="8"/>
      <c r="D81" s="8"/>
      <c r="E81" s="8"/>
      <c r="F81" s="8"/>
      <c r="G81" s="8"/>
      <c r="H81" s="8"/>
      <c r="I81" s="50"/>
      <c r="J81" s="8"/>
      <c r="K81" s="8"/>
      <c r="L81" s="8"/>
      <c r="M81" s="8"/>
      <c r="N81" s="8"/>
      <c r="O81" s="8"/>
      <c r="P81" s="8"/>
      <c r="Q81" s="8"/>
      <c r="R81" s="8"/>
    </row>
    <row r="82" spans="1:18" s="356" customFormat="1" ht="20.100000000000001" customHeight="1" x14ac:dyDescent="0.25">
      <c r="A82" s="8"/>
      <c r="B82" s="8"/>
      <c r="C82" s="8"/>
      <c r="D82" s="8"/>
      <c r="E82" s="8"/>
      <c r="F82" s="8"/>
      <c r="G82" s="8"/>
      <c r="H82" s="8"/>
      <c r="I82" s="50"/>
      <c r="J82" s="8"/>
      <c r="K82" s="8"/>
      <c r="L82" s="8"/>
      <c r="M82" s="8"/>
      <c r="N82" s="8"/>
      <c r="O82" s="8"/>
      <c r="P82" s="8"/>
      <c r="Q82" s="8"/>
      <c r="R82" s="8"/>
    </row>
    <row r="83" spans="1:18" s="356" customFormat="1" ht="20.100000000000001" customHeight="1" x14ac:dyDescent="0.25">
      <c r="A83" s="8"/>
      <c r="B83" s="8"/>
      <c r="C83" s="8"/>
      <c r="D83" s="8"/>
      <c r="E83" s="8"/>
      <c r="F83" s="8"/>
      <c r="G83" s="8"/>
      <c r="H83" s="8"/>
      <c r="I83" s="50"/>
      <c r="J83" s="8"/>
      <c r="K83" s="8"/>
      <c r="L83" s="8"/>
      <c r="M83" s="8"/>
      <c r="N83" s="8"/>
      <c r="O83" s="8"/>
      <c r="P83" s="8"/>
      <c r="Q83" s="8"/>
      <c r="R83" s="8"/>
    </row>
    <row r="84" spans="1:18" s="356" customFormat="1" ht="20.100000000000001" customHeight="1" x14ac:dyDescent="0.25">
      <c r="A84" s="8"/>
      <c r="B84" s="8"/>
      <c r="C84" s="8"/>
      <c r="D84" s="8"/>
      <c r="E84" s="8"/>
      <c r="F84" s="8"/>
      <c r="G84" s="8"/>
      <c r="H84" s="8"/>
      <c r="I84" s="50"/>
      <c r="J84" s="8"/>
      <c r="K84" s="8"/>
      <c r="L84" s="8"/>
      <c r="M84" s="8"/>
      <c r="N84" s="8"/>
      <c r="O84" s="8"/>
      <c r="P84" s="8"/>
      <c r="Q84" s="8"/>
      <c r="R84" s="8"/>
    </row>
    <row r="85" spans="1:18" s="356" customFormat="1" ht="20.100000000000001" customHeight="1" x14ac:dyDescent="0.25">
      <c r="A85" s="8"/>
      <c r="B85" s="8"/>
      <c r="C85" s="8"/>
      <c r="D85" s="8"/>
      <c r="E85" s="8"/>
      <c r="F85" s="8"/>
      <c r="G85" s="8"/>
      <c r="H85" s="8"/>
      <c r="I85" s="50"/>
      <c r="J85" s="8"/>
      <c r="K85" s="8"/>
      <c r="L85" s="8"/>
      <c r="M85" s="8"/>
      <c r="N85" s="8"/>
      <c r="O85" s="8"/>
      <c r="P85" s="8"/>
      <c r="Q85" s="8"/>
      <c r="R85" s="8"/>
    </row>
    <row r="86" spans="1:18" s="356" customFormat="1" ht="20.100000000000001" customHeight="1" x14ac:dyDescent="0.25">
      <c r="A86" s="8"/>
      <c r="B86" s="8"/>
      <c r="C86" s="8"/>
      <c r="D86" s="8"/>
      <c r="E86" s="8"/>
      <c r="F86" s="8"/>
      <c r="G86" s="8"/>
      <c r="H86" s="8"/>
      <c r="I86" s="50"/>
      <c r="J86" s="8"/>
      <c r="K86" s="8"/>
      <c r="L86" s="8"/>
      <c r="M86" s="8"/>
      <c r="N86" s="8"/>
      <c r="O86" s="8"/>
      <c r="P86" s="8"/>
      <c r="Q86" s="8"/>
      <c r="R86" s="8"/>
    </row>
    <row r="87" spans="1:18" s="356" customFormat="1" ht="20.100000000000001" customHeight="1" x14ac:dyDescent="0.25">
      <c r="A87" s="8"/>
      <c r="B87" s="8"/>
      <c r="C87" s="8"/>
      <c r="D87" s="8"/>
      <c r="E87" s="8"/>
      <c r="F87" s="8"/>
      <c r="G87" s="8"/>
      <c r="H87" s="8"/>
      <c r="I87" s="50"/>
      <c r="J87" s="8"/>
      <c r="K87" s="8"/>
      <c r="L87" s="8"/>
      <c r="M87" s="8"/>
      <c r="N87" s="8"/>
      <c r="O87" s="8"/>
      <c r="P87" s="8"/>
      <c r="Q87" s="8"/>
      <c r="R87" s="8"/>
    </row>
    <row r="88" spans="1:18" s="356" customFormat="1" ht="20.100000000000001" customHeight="1" x14ac:dyDescent="0.25">
      <c r="A88" s="168" t="s">
        <v>240</v>
      </c>
      <c r="B88" s="168"/>
      <c r="C88" s="168"/>
      <c r="D88" s="168"/>
      <c r="E88" s="168"/>
      <c r="F88" s="168"/>
      <c r="G88" s="168"/>
      <c r="H88" s="168"/>
      <c r="I88" s="168"/>
      <c r="J88" s="168"/>
      <c r="K88" s="168"/>
      <c r="L88" s="168"/>
      <c r="M88" s="168"/>
      <c r="N88" s="168"/>
      <c r="O88" s="168"/>
      <c r="P88" s="168"/>
      <c r="Q88" s="168"/>
      <c r="R88" s="168"/>
    </row>
    <row r="89" spans="1:18" s="356" customFormat="1" ht="20.100000000000001" customHeight="1" x14ac:dyDescent="0.25">
      <c r="A89" s="8"/>
      <c r="B89" s="8"/>
      <c r="C89" s="8"/>
      <c r="D89" s="8"/>
      <c r="E89" s="8"/>
      <c r="F89" s="8"/>
      <c r="G89" s="8"/>
      <c r="H89" s="8"/>
      <c r="I89" s="50"/>
      <c r="J89" s="8"/>
      <c r="K89" s="8"/>
      <c r="L89" s="8"/>
      <c r="M89" s="8"/>
      <c r="N89" s="8"/>
      <c r="O89" s="8"/>
      <c r="P89" s="8"/>
      <c r="Q89" s="8"/>
      <c r="R89" s="8"/>
    </row>
    <row r="90" spans="1:18" s="356" customFormat="1" ht="20.100000000000001" customHeight="1" x14ac:dyDescent="0.25">
      <c r="A90" s="8"/>
      <c r="B90" s="8"/>
      <c r="C90" s="8"/>
      <c r="D90" s="8"/>
      <c r="E90" s="8"/>
      <c r="F90" s="8"/>
      <c r="G90" s="8"/>
      <c r="H90" s="8"/>
      <c r="I90" s="50"/>
      <c r="J90" s="8"/>
      <c r="K90" s="8"/>
      <c r="L90" s="8"/>
      <c r="M90" s="8"/>
      <c r="N90" s="8"/>
      <c r="O90" s="8"/>
      <c r="P90" s="8"/>
      <c r="Q90" s="8"/>
      <c r="R90" s="8"/>
    </row>
    <row r="91" spans="1:18" s="356" customFormat="1" ht="20.100000000000001" customHeight="1" x14ac:dyDescent="0.25">
      <c r="A91" s="8"/>
      <c r="B91" s="8"/>
      <c r="C91" s="8"/>
      <c r="D91" s="8"/>
      <c r="E91" s="8"/>
      <c r="F91" s="8"/>
      <c r="G91" s="8"/>
      <c r="H91" s="8"/>
      <c r="I91" s="50"/>
      <c r="J91" s="8"/>
      <c r="K91" s="8"/>
      <c r="L91" s="8"/>
      <c r="M91" s="8"/>
      <c r="N91" s="8"/>
      <c r="O91" s="8"/>
      <c r="P91" s="8"/>
      <c r="Q91" s="8"/>
      <c r="R91" s="8"/>
    </row>
    <row r="92" spans="1:18" s="356" customFormat="1" ht="20.100000000000001" customHeight="1" x14ac:dyDescent="0.25">
      <c r="A92" s="8"/>
      <c r="B92" s="8"/>
      <c r="C92" s="8"/>
      <c r="D92" s="8"/>
      <c r="E92" s="8"/>
      <c r="F92" s="8"/>
      <c r="G92" s="8"/>
      <c r="H92" s="8"/>
      <c r="I92" s="50"/>
      <c r="J92" s="8"/>
      <c r="K92" s="8"/>
      <c r="L92" s="8"/>
      <c r="M92" s="8"/>
      <c r="N92" s="8"/>
      <c r="O92" s="8"/>
      <c r="P92" s="8"/>
      <c r="Q92" s="8"/>
      <c r="R92" s="8"/>
    </row>
    <row r="93" spans="1:18" s="356" customFormat="1" ht="20.100000000000001" customHeight="1" x14ac:dyDescent="0.25">
      <c r="A93" s="8"/>
      <c r="B93" s="8"/>
      <c r="C93" s="8"/>
      <c r="D93" s="8"/>
      <c r="E93" s="8"/>
      <c r="F93" s="8"/>
      <c r="G93" s="8"/>
      <c r="H93" s="8"/>
      <c r="I93" s="50"/>
      <c r="J93" s="8"/>
      <c r="K93" s="8"/>
      <c r="L93" s="8"/>
      <c r="M93" s="8"/>
      <c r="N93" s="8"/>
      <c r="O93" s="8"/>
      <c r="P93" s="8"/>
      <c r="Q93" s="8"/>
      <c r="R93" s="8"/>
    </row>
    <row r="94" spans="1:18" s="356" customFormat="1" ht="20.100000000000001" customHeight="1" x14ac:dyDescent="0.25">
      <c r="A94" s="8"/>
      <c r="B94" s="8"/>
      <c r="C94" s="8"/>
      <c r="D94" s="8"/>
      <c r="E94" s="8"/>
      <c r="F94" s="8"/>
      <c r="G94" s="8"/>
      <c r="H94" s="8"/>
      <c r="I94" s="50"/>
      <c r="J94" s="8"/>
      <c r="K94" s="8"/>
      <c r="L94" s="8"/>
      <c r="M94" s="8"/>
      <c r="N94" s="8"/>
      <c r="O94" s="8"/>
      <c r="P94" s="8"/>
      <c r="Q94" s="8"/>
      <c r="R94" s="8"/>
    </row>
    <row r="95" spans="1:18" s="356" customFormat="1" ht="20.100000000000001" customHeight="1" x14ac:dyDescent="0.25">
      <c r="A95" s="8"/>
      <c r="B95" s="8"/>
      <c r="C95" s="8"/>
      <c r="D95" s="8"/>
      <c r="E95" s="8"/>
      <c r="F95" s="8"/>
      <c r="G95" s="8"/>
      <c r="H95" s="8"/>
      <c r="I95" s="50"/>
      <c r="J95" s="8"/>
      <c r="K95" s="8"/>
      <c r="L95" s="8"/>
      <c r="M95" s="8"/>
      <c r="N95" s="8"/>
      <c r="O95" s="8"/>
      <c r="P95" s="8"/>
      <c r="Q95" s="8"/>
      <c r="R95" s="8"/>
    </row>
    <row r="96" spans="1:18" s="356" customFormat="1" ht="20.100000000000001" customHeight="1" x14ac:dyDescent="0.25">
      <c r="A96" s="8"/>
      <c r="B96" s="8"/>
      <c r="C96" s="8"/>
      <c r="D96" s="8"/>
      <c r="E96" s="8"/>
      <c r="F96" s="8"/>
      <c r="G96" s="8"/>
      <c r="H96" s="8"/>
      <c r="I96" s="50"/>
      <c r="J96" s="8"/>
      <c r="K96" s="8"/>
      <c r="L96" s="8"/>
      <c r="M96" s="8"/>
      <c r="N96" s="8"/>
      <c r="O96" s="8"/>
      <c r="P96" s="8"/>
      <c r="Q96" s="8"/>
      <c r="R96" s="8"/>
    </row>
    <row r="97" spans="1:18" s="356" customFormat="1" ht="20.100000000000001" customHeight="1" x14ac:dyDescent="0.25">
      <c r="A97" s="8"/>
      <c r="B97" s="8"/>
      <c r="C97" s="8"/>
      <c r="D97" s="8"/>
      <c r="E97" s="8"/>
      <c r="F97" s="8"/>
      <c r="G97" s="8"/>
      <c r="H97" s="8"/>
      <c r="I97" s="50"/>
      <c r="J97" s="8"/>
      <c r="K97" s="8"/>
      <c r="L97" s="8"/>
      <c r="M97" s="8"/>
      <c r="N97" s="8"/>
      <c r="O97" s="8"/>
      <c r="P97" s="8"/>
      <c r="Q97" s="8"/>
      <c r="R97" s="8"/>
    </row>
    <row r="98" spans="1:18" s="356" customFormat="1" ht="20.100000000000001" customHeight="1" x14ac:dyDescent="0.25">
      <c r="A98" s="8"/>
      <c r="B98" s="8"/>
      <c r="C98" s="8"/>
      <c r="D98" s="8"/>
      <c r="E98" s="8"/>
      <c r="F98" s="8"/>
      <c r="G98" s="8"/>
      <c r="H98" s="8"/>
      <c r="I98" s="50"/>
      <c r="J98" s="8"/>
      <c r="K98" s="8"/>
      <c r="L98" s="8"/>
      <c r="M98" s="8"/>
      <c r="N98" s="8"/>
      <c r="O98" s="8"/>
      <c r="P98" s="8"/>
      <c r="Q98" s="8"/>
      <c r="R98" s="8"/>
    </row>
    <row r="99" spans="1:18" s="356" customFormat="1" ht="20.100000000000001" customHeight="1" x14ac:dyDescent="0.25">
      <c r="A99" s="8"/>
      <c r="B99" s="8"/>
      <c r="C99" s="8"/>
      <c r="D99" s="8"/>
      <c r="E99" s="8"/>
      <c r="F99" s="8"/>
      <c r="G99" s="8"/>
      <c r="H99" s="8"/>
      <c r="I99" s="50"/>
      <c r="J99" s="8"/>
      <c r="K99" s="8"/>
      <c r="L99" s="8"/>
      <c r="M99" s="8"/>
      <c r="N99" s="8"/>
      <c r="O99" s="8"/>
      <c r="P99" s="8"/>
      <c r="Q99" s="8"/>
      <c r="R99" s="8"/>
    </row>
    <row r="100" spans="1:18" s="356" customFormat="1" ht="20.100000000000001" customHeight="1" x14ac:dyDescent="0.25">
      <c r="A100" s="8"/>
      <c r="B100" s="8"/>
      <c r="C100" s="8"/>
      <c r="D100" s="8"/>
      <c r="E100" s="8"/>
      <c r="F100" s="8"/>
      <c r="G100" s="8"/>
      <c r="H100" s="8"/>
      <c r="I100" s="50"/>
      <c r="J100" s="8"/>
      <c r="K100" s="8"/>
      <c r="L100" s="8"/>
      <c r="M100" s="8"/>
      <c r="N100" s="8"/>
      <c r="O100" s="8"/>
      <c r="P100" s="8"/>
      <c r="Q100" s="8"/>
      <c r="R100" s="8"/>
    </row>
    <row r="101" spans="1:18" s="356" customFormat="1" ht="20.100000000000001" customHeight="1" x14ac:dyDescent="0.25">
      <c r="A101" s="8"/>
      <c r="B101" s="8"/>
      <c r="C101" s="8"/>
      <c r="D101" s="8"/>
      <c r="E101" s="8"/>
      <c r="F101" s="8"/>
      <c r="G101" s="8"/>
      <c r="H101" s="8"/>
      <c r="I101" s="50"/>
      <c r="J101" s="8"/>
      <c r="K101" s="8"/>
      <c r="L101" s="8"/>
      <c r="M101" s="8"/>
      <c r="N101" s="8"/>
      <c r="O101" s="8"/>
      <c r="P101" s="8"/>
      <c r="Q101" s="8"/>
      <c r="R101" s="8"/>
    </row>
    <row r="102" spans="1:18" s="356" customFormat="1" ht="20.100000000000001" customHeight="1" x14ac:dyDescent="0.25">
      <c r="A102" s="8"/>
      <c r="B102" s="8"/>
      <c r="C102" s="8"/>
      <c r="D102" s="8"/>
      <c r="E102" s="8"/>
      <c r="F102" s="8"/>
      <c r="G102" s="8"/>
      <c r="H102" s="8"/>
      <c r="I102" s="50"/>
      <c r="J102" s="8"/>
      <c r="K102" s="8"/>
      <c r="L102" s="8"/>
      <c r="M102" s="8"/>
      <c r="N102" s="8"/>
      <c r="O102" s="8"/>
      <c r="P102" s="8"/>
      <c r="Q102" s="8"/>
      <c r="R102" s="8"/>
    </row>
    <row r="103" spans="1:18" s="356" customFormat="1" ht="20.100000000000001" customHeight="1" x14ac:dyDescent="0.25">
      <c r="A103" s="8"/>
      <c r="B103" s="8"/>
      <c r="C103" s="8"/>
      <c r="D103" s="8"/>
      <c r="E103" s="8"/>
      <c r="F103" s="8"/>
      <c r="G103" s="8"/>
      <c r="H103" s="8"/>
      <c r="I103" s="50"/>
      <c r="J103" s="8"/>
      <c r="K103" s="8"/>
      <c r="L103" s="8"/>
      <c r="M103" s="8"/>
      <c r="N103" s="8"/>
      <c r="O103" s="8"/>
      <c r="P103" s="8"/>
      <c r="Q103" s="8"/>
      <c r="R103" s="8"/>
    </row>
    <row r="104" spans="1:18" s="356" customFormat="1" ht="20.100000000000001" customHeight="1" x14ac:dyDescent="0.25">
      <c r="A104" s="8"/>
      <c r="B104" s="8"/>
      <c r="C104" s="8"/>
      <c r="D104" s="8"/>
      <c r="E104" s="8"/>
      <c r="F104" s="8"/>
      <c r="G104" s="8"/>
      <c r="H104" s="8"/>
      <c r="I104" s="50"/>
      <c r="J104" s="8"/>
      <c r="K104" s="8"/>
      <c r="L104" s="8"/>
      <c r="M104" s="8"/>
      <c r="N104" s="8"/>
      <c r="O104" s="8"/>
      <c r="P104" s="8"/>
      <c r="Q104" s="8"/>
      <c r="R104" s="8"/>
    </row>
    <row r="105" spans="1:18" s="356" customFormat="1" ht="20.100000000000001" customHeight="1" x14ac:dyDescent="0.25">
      <c r="A105" s="8"/>
      <c r="B105" s="8"/>
      <c r="C105" s="8"/>
      <c r="D105" s="8"/>
      <c r="E105" s="8"/>
      <c r="F105" s="8"/>
      <c r="G105" s="8"/>
      <c r="H105" s="8"/>
      <c r="I105" s="50"/>
      <c r="J105" s="8"/>
      <c r="K105" s="8"/>
      <c r="L105" s="8"/>
      <c r="M105" s="8"/>
      <c r="N105" s="8"/>
      <c r="O105" s="8"/>
      <c r="P105" s="8"/>
      <c r="Q105" s="8"/>
      <c r="R105" s="8"/>
    </row>
    <row r="106" spans="1:18" s="356" customFormat="1" ht="20.100000000000001" customHeight="1" x14ac:dyDescent="0.25">
      <c r="A106" s="8"/>
      <c r="B106" s="8"/>
      <c r="C106" s="8"/>
      <c r="D106" s="8"/>
      <c r="E106" s="8"/>
      <c r="F106" s="8"/>
      <c r="G106" s="8"/>
      <c r="H106" s="8"/>
      <c r="I106" s="50"/>
      <c r="J106" s="8"/>
      <c r="K106" s="8"/>
      <c r="L106" s="8"/>
      <c r="M106" s="8"/>
      <c r="N106" s="8"/>
      <c r="O106" s="8"/>
      <c r="P106" s="8"/>
      <c r="Q106" s="8"/>
      <c r="R106" s="8"/>
    </row>
    <row r="107" spans="1:18" s="356" customFormat="1" ht="20.100000000000001" customHeight="1" x14ac:dyDescent="0.25">
      <c r="A107" s="8"/>
      <c r="B107" s="8"/>
      <c r="C107" s="8"/>
      <c r="D107" s="8"/>
      <c r="E107" s="8"/>
      <c r="F107" s="8"/>
      <c r="G107" s="8"/>
      <c r="H107" s="8"/>
      <c r="I107" s="50"/>
      <c r="J107" s="8"/>
      <c r="K107" s="8"/>
      <c r="L107" s="8"/>
      <c r="M107" s="8"/>
      <c r="N107" s="8"/>
      <c r="O107" s="8"/>
      <c r="P107" s="8"/>
      <c r="Q107" s="8"/>
      <c r="R107" s="8"/>
    </row>
    <row r="108" spans="1:18" ht="20.100000000000001" customHeight="1" x14ac:dyDescent="0.25">
      <c r="A108" s="8"/>
      <c r="B108" s="8"/>
      <c r="C108" s="8"/>
      <c r="D108" s="8"/>
      <c r="E108" s="8"/>
      <c r="F108" s="8"/>
      <c r="G108" s="8"/>
      <c r="H108" s="8"/>
      <c r="I108" s="8"/>
      <c r="J108" s="8"/>
      <c r="K108" s="8"/>
      <c r="L108" s="8"/>
      <c r="M108" s="8"/>
      <c r="N108" s="8"/>
      <c r="O108" s="8"/>
      <c r="P108" s="8"/>
      <c r="Q108" s="8"/>
      <c r="R108" s="8"/>
    </row>
    <row r="109" spans="1:18" s="356" customFormat="1" ht="20.100000000000001" customHeight="1" x14ac:dyDescent="0.25">
      <c r="A109" s="169" t="s">
        <v>24</v>
      </c>
      <c r="B109" s="169"/>
      <c r="C109" s="169"/>
      <c r="D109" s="169"/>
      <c r="E109" s="169"/>
      <c r="F109" s="169"/>
      <c r="G109" s="169"/>
      <c r="H109" s="169"/>
      <c r="I109" s="169"/>
      <c r="J109" s="169"/>
      <c r="K109" s="169"/>
      <c r="L109" s="169"/>
      <c r="M109" s="169"/>
      <c r="N109" s="169"/>
      <c r="O109" s="169"/>
      <c r="P109" s="169"/>
      <c r="Q109" s="169"/>
      <c r="R109" s="169"/>
    </row>
    <row r="110" spans="1:18" ht="20.100000000000001" customHeight="1" x14ac:dyDescent="0.25">
      <c r="A110" s="8"/>
      <c r="B110" s="8"/>
      <c r="C110" s="8"/>
      <c r="D110" s="8"/>
      <c r="E110" s="8"/>
      <c r="F110" s="8"/>
      <c r="G110" s="8"/>
      <c r="H110" s="8"/>
      <c r="I110" s="8"/>
      <c r="J110" s="8"/>
      <c r="K110" s="8"/>
      <c r="L110" s="8"/>
      <c r="M110" s="8"/>
      <c r="N110" s="8"/>
      <c r="O110" s="8"/>
      <c r="P110" s="8"/>
      <c r="Q110" s="8"/>
      <c r="R110" s="8"/>
    </row>
    <row r="111" spans="1:18" s="356" customFormat="1" ht="39.950000000000003" customHeight="1" x14ac:dyDescent="0.25">
      <c r="A111" s="166" t="s">
        <v>26</v>
      </c>
      <c r="B111" s="166"/>
      <c r="C111" s="166"/>
      <c r="D111" s="166"/>
      <c r="E111" s="166"/>
      <c r="F111" s="166"/>
      <c r="G111" s="166"/>
      <c r="H111" s="166"/>
      <c r="I111" s="46" t="s">
        <v>63</v>
      </c>
      <c r="J111" s="166" t="s">
        <v>25</v>
      </c>
      <c r="K111" s="166"/>
      <c r="L111" s="166"/>
      <c r="M111" s="166" t="s">
        <v>19</v>
      </c>
      <c r="N111" s="166"/>
      <c r="O111" s="166"/>
      <c r="P111" s="166" t="s">
        <v>27</v>
      </c>
      <c r="Q111" s="166"/>
      <c r="R111" s="166"/>
    </row>
    <row r="112" spans="1:18" s="356" customFormat="1" ht="20.100000000000001" customHeight="1" x14ac:dyDescent="0.25">
      <c r="A112" s="157" t="s">
        <v>192</v>
      </c>
      <c r="B112" s="157"/>
      <c r="C112" s="157"/>
      <c r="D112" s="157"/>
      <c r="E112" s="157"/>
      <c r="F112" s="157"/>
      <c r="G112" s="157"/>
      <c r="H112" s="157"/>
      <c r="I112" s="8" t="s">
        <v>219</v>
      </c>
      <c r="J112" s="167">
        <v>0.15</v>
      </c>
      <c r="K112" s="167"/>
      <c r="L112" s="167"/>
      <c r="M112" s="167">
        <f>J112</f>
        <v>0.15</v>
      </c>
      <c r="N112" s="167"/>
      <c r="O112" s="167"/>
      <c r="P112" s="167">
        <f>(J112-M112)</f>
        <v>0</v>
      </c>
      <c r="Q112" s="167"/>
      <c r="R112" s="167"/>
    </row>
    <row r="113" spans="1:18" s="356" customFormat="1" ht="20.100000000000001" customHeight="1" x14ac:dyDescent="0.25">
      <c r="A113" s="149" t="s">
        <v>193</v>
      </c>
      <c r="B113" s="149"/>
      <c r="C113" s="149"/>
      <c r="D113" s="149"/>
      <c r="E113" s="149"/>
      <c r="F113" s="149"/>
      <c r="G113" s="149"/>
      <c r="H113" s="149"/>
      <c r="I113" s="14" t="s">
        <v>220</v>
      </c>
      <c r="J113" s="164">
        <v>0.1</v>
      </c>
      <c r="K113" s="164"/>
      <c r="L113" s="164"/>
      <c r="M113" s="164">
        <f t="shared" ref="M113:M118" si="6">J113</f>
        <v>0.1</v>
      </c>
      <c r="N113" s="164"/>
      <c r="O113" s="164"/>
      <c r="P113" s="164">
        <f t="shared" ref="P113:P118" si="7">(J113-M113)</f>
        <v>0</v>
      </c>
      <c r="Q113" s="164"/>
      <c r="R113" s="164"/>
    </row>
    <row r="114" spans="1:18" s="356" customFormat="1" ht="20.100000000000001" customHeight="1" x14ac:dyDescent="0.25">
      <c r="A114" s="149" t="s">
        <v>194</v>
      </c>
      <c r="B114" s="149"/>
      <c r="C114" s="149"/>
      <c r="D114" s="149"/>
      <c r="E114" s="149"/>
      <c r="F114" s="149"/>
      <c r="G114" s="149"/>
      <c r="H114" s="149"/>
      <c r="I114" s="14" t="s">
        <v>221</v>
      </c>
      <c r="J114" s="164">
        <v>0.05</v>
      </c>
      <c r="K114" s="164"/>
      <c r="L114" s="164"/>
      <c r="M114" s="164">
        <f t="shared" si="6"/>
        <v>0.05</v>
      </c>
      <c r="N114" s="164"/>
      <c r="O114" s="164"/>
      <c r="P114" s="164">
        <f t="shared" si="7"/>
        <v>0</v>
      </c>
      <c r="Q114" s="164"/>
      <c r="R114" s="164"/>
    </row>
    <row r="115" spans="1:18" s="356" customFormat="1" ht="20.100000000000001" customHeight="1" x14ac:dyDescent="0.25">
      <c r="A115" s="149" t="s">
        <v>195</v>
      </c>
      <c r="B115" s="149"/>
      <c r="C115" s="149"/>
      <c r="D115" s="149"/>
      <c r="E115" s="149"/>
      <c r="F115" s="149"/>
      <c r="G115" s="149"/>
      <c r="H115" s="149"/>
      <c r="I115" s="14" t="s">
        <v>222</v>
      </c>
      <c r="J115" s="164">
        <v>0.15</v>
      </c>
      <c r="K115" s="164"/>
      <c r="L115" s="164"/>
      <c r="M115" s="164">
        <f t="shared" si="6"/>
        <v>0.15</v>
      </c>
      <c r="N115" s="164"/>
      <c r="O115" s="164"/>
      <c r="P115" s="164">
        <f t="shared" si="7"/>
        <v>0</v>
      </c>
      <c r="Q115" s="164"/>
      <c r="R115" s="164"/>
    </row>
    <row r="116" spans="1:18" s="356" customFormat="1" ht="20.100000000000001" customHeight="1" x14ac:dyDescent="0.25">
      <c r="A116" s="149" t="s">
        <v>196</v>
      </c>
      <c r="B116" s="149"/>
      <c r="C116" s="149"/>
      <c r="D116" s="149"/>
      <c r="E116" s="149"/>
      <c r="F116" s="149"/>
      <c r="G116" s="149"/>
      <c r="H116" s="149"/>
      <c r="I116" s="14" t="s">
        <v>223</v>
      </c>
      <c r="J116" s="164">
        <v>0.1</v>
      </c>
      <c r="K116" s="164"/>
      <c r="L116" s="164"/>
      <c r="M116" s="164">
        <f t="shared" si="6"/>
        <v>0.1</v>
      </c>
      <c r="N116" s="164"/>
      <c r="O116" s="164"/>
      <c r="P116" s="164">
        <f t="shared" si="7"/>
        <v>0</v>
      </c>
      <c r="Q116" s="164"/>
      <c r="R116" s="164"/>
    </row>
    <row r="117" spans="1:18" s="356" customFormat="1" ht="20.100000000000001" customHeight="1" x14ac:dyDescent="0.25">
      <c r="A117" s="149" t="s">
        <v>0</v>
      </c>
      <c r="B117" s="149"/>
      <c r="C117" s="149"/>
      <c r="D117" s="149"/>
      <c r="E117" s="149"/>
      <c r="F117" s="149"/>
      <c r="G117" s="149"/>
      <c r="H117" s="149"/>
      <c r="I117" s="14" t="s">
        <v>224</v>
      </c>
      <c r="J117" s="164">
        <v>0.3</v>
      </c>
      <c r="K117" s="164"/>
      <c r="L117" s="164"/>
      <c r="M117" s="164">
        <f t="shared" si="6"/>
        <v>0.3</v>
      </c>
      <c r="N117" s="164"/>
      <c r="O117" s="164"/>
      <c r="P117" s="164">
        <f t="shared" si="7"/>
        <v>0</v>
      </c>
      <c r="Q117" s="164"/>
      <c r="R117" s="164"/>
    </row>
    <row r="118" spans="1:18" s="356" customFormat="1" ht="20.100000000000001" customHeight="1" x14ac:dyDescent="0.25">
      <c r="A118" s="149" t="s">
        <v>197</v>
      </c>
      <c r="B118" s="149"/>
      <c r="C118" s="149"/>
      <c r="D118" s="149"/>
      <c r="E118" s="149"/>
      <c r="F118" s="149"/>
      <c r="G118" s="149"/>
      <c r="H118" s="149"/>
      <c r="I118" s="14" t="s">
        <v>225</v>
      </c>
      <c r="J118" s="164">
        <v>0.05</v>
      </c>
      <c r="K118" s="164"/>
      <c r="L118" s="164"/>
      <c r="M118" s="164">
        <f t="shared" si="6"/>
        <v>0.05</v>
      </c>
      <c r="N118" s="164"/>
      <c r="O118" s="164"/>
      <c r="P118" s="164">
        <f t="shared" si="7"/>
        <v>0</v>
      </c>
      <c r="Q118" s="164"/>
      <c r="R118" s="164"/>
    </row>
    <row r="119" spans="1:18" ht="20.100000000000001" customHeight="1" x14ac:dyDescent="0.25">
      <c r="A119" s="8"/>
      <c r="B119" s="8"/>
      <c r="C119" s="8"/>
      <c r="D119" s="8"/>
      <c r="E119" s="8"/>
      <c r="F119" s="8"/>
      <c r="G119" s="8"/>
      <c r="H119" s="8"/>
      <c r="I119" s="8"/>
      <c r="J119" s="8"/>
      <c r="K119" s="8"/>
      <c r="L119" s="8"/>
      <c r="M119" s="8"/>
      <c r="N119" s="8"/>
      <c r="O119" s="8"/>
      <c r="P119" s="8"/>
      <c r="Q119" s="8"/>
      <c r="R119" s="8"/>
    </row>
    <row r="120" spans="1:18" s="356" customFormat="1" ht="20.100000000000001" customHeight="1" x14ac:dyDescent="0.25">
      <c r="A120" s="147" t="s">
        <v>81</v>
      </c>
      <c r="B120" s="147"/>
      <c r="C120" s="147"/>
      <c r="D120" s="147"/>
      <c r="E120" s="147"/>
      <c r="F120" s="147"/>
      <c r="G120" s="147"/>
      <c r="H120" s="147"/>
      <c r="I120" s="147"/>
      <c r="J120" s="165">
        <f>1+(SUM(J112:L118))</f>
        <v>1.9</v>
      </c>
      <c r="K120" s="165"/>
      <c r="L120" s="165"/>
      <c r="M120" s="165">
        <f>1+(SUM(M112:O118))</f>
        <v>1.9</v>
      </c>
      <c r="N120" s="165"/>
      <c r="O120" s="165"/>
      <c r="P120" s="8"/>
      <c r="Q120" s="8"/>
      <c r="R120" s="8"/>
    </row>
    <row r="121" spans="1:18" s="356" customFormat="1" ht="20.100000000000001" customHeight="1" x14ac:dyDescent="0.25">
      <c r="A121" s="192" t="s">
        <v>229</v>
      </c>
      <c r="B121" s="192"/>
      <c r="C121" s="192"/>
      <c r="D121" s="192"/>
      <c r="E121" s="192"/>
      <c r="F121" s="192"/>
      <c r="G121" s="192"/>
      <c r="H121" s="192"/>
      <c r="I121" s="192"/>
      <c r="J121" s="192"/>
      <c r="K121" s="192"/>
      <c r="L121" s="192"/>
      <c r="M121" s="192"/>
      <c r="N121" s="192"/>
      <c r="O121" s="192"/>
      <c r="P121" s="165">
        <f>SUM(P112:R118)</f>
        <v>0</v>
      </c>
      <c r="Q121" s="165"/>
      <c r="R121" s="165"/>
    </row>
    <row r="122" spans="1:18" ht="20.100000000000001" customHeight="1" x14ac:dyDescent="0.25">
      <c r="A122" s="8"/>
      <c r="B122" s="8"/>
      <c r="C122" s="8"/>
      <c r="D122" s="8"/>
      <c r="E122" s="8"/>
      <c r="F122" s="8"/>
      <c r="G122" s="8"/>
      <c r="H122" s="8"/>
      <c r="I122" s="8"/>
      <c r="J122" s="8"/>
      <c r="K122" s="8"/>
      <c r="L122" s="8"/>
      <c r="M122" s="8"/>
      <c r="N122" s="8"/>
      <c r="O122" s="8"/>
      <c r="P122" s="8"/>
      <c r="Q122" s="8"/>
      <c r="R122" s="8"/>
    </row>
    <row r="123" spans="1:18" s="356" customFormat="1" ht="20.100000000000001" customHeight="1" x14ac:dyDescent="0.25">
      <c r="A123" s="166" t="s">
        <v>198</v>
      </c>
      <c r="B123" s="166"/>
      <c r="C123" s="166"/>
      <c r="D123" s="166"/>
      <c r="E123" s="166"/>
      <c r="F123" s="166"/>
      <c r="G123" s="166"/>
      <c r="H123" s="166"/>
      <c r="I123" s="191" t="s">
        <v>20</v>
      </c>
      <c r="J123" s="191"/>
      <c r="K123" s="191"/>
      <c r="L123" s="191"/>
      <c r="M123" s="191"/>
      <c r="N123" s="191"/>
      <c r="O123" s="191"/>
      <c r="P123" s="166" t="s">
        <v>3</v>
      </c>
      <c r="Q123" s="166"/>
      <c r="R123" s="166"/>
    </row>
    <row r="124" spans="1:18" s="356" customFormat="1" ht="20.100000000000001" customHeight="1" x14ac:dyDescent="0.25">
      <c r="A124" s="166"/>
      <c r="B124" s="166"/>
      <c r="C124" s="166"/>
      <c r="D124" s="166"/>
      <c r="E124" s="166"/>
      <c r="F124" s="166"/>
      <c r="G124" s="166"/>
      <c r="H124" s="166"/>
      <c r="I124" s="51" t="s">
        <v>219</v>
      </c>
      <c r="J124" s="51" t="s">
        <v>220</v>
      </c>
      <c r="K124" s="51" t="s">
        <v>221</v>
      </c>
      <c r="L124" s="51" t="s">
        <v>222</v>
      </c>
      <c r="M124" s="51" t="s">
        <v>223</v>
      </c>
      <c r="N124" s="51" t="s">
        <v>224</v>
      </c>
      <c r="O124" s="51" t="s">
        <v>225</v>
      </c>
      <c r="P124" s="166"/>
      <c r="Q124" s="166"/>
      <c r="R124" s="166"/>
    </row>
    <row r="125" spans="1:18" s="356" customFormat="1" ht="20.100000000000001" customHeight="1" x14ac:dyDescent="0.25">
      <c r="A125" s="191"/>
      <c r="B125" s="191"/>
      <c r="C125" s="191"/>
      <c r="D125" s="191"/>
      <c r="E125" s="191"/>
      <c r="F125" s="191"/>
      <c r="G125" s="191"/>
      <c r="H125" s="191"/>
      <c r="I125" s="4">
        <f>$M$112</f>
        <v>0.15</v>
      </c>
      <c r="J125" s="4">
        <f>$M$113</f>
        <v>0.1</v>
      </c>
      <c r="K125" s="4">
        <f>$M$114</f>
        <v>0.05</v>
      </c>
      <c r="L125" s="4">
        <f>$M$115</f>
        <v>0.15</v>
      </c>
      <c r="M125" s="4">
        <f>$M$116</f>
        <v>0.1</v>
      </c>
      <c r="N125" s="4"/>
      <c r="O125" s="4">
        <f>$M$118</f>
        <v>0.05</v>
      </c>
      <c r="P125" s="174">
        <f>1+(SUM(I125:O125))</f>
        <v>1.6</v>
      </c>
      <c r="Q125" s="174"/>
      <c r="R125" s="174"/>
    </row>
    <row r="126" spans="1:18" ht="20.100000000000001" customHeight="1" x14ac:dyDescent="0.25">
      <c r="A126" s="8"/>
      <c r="B126" s="8"/>
      <c r="C126" s="8"/>
      <c r="D126" s="8"/>
      <c r="E126" s="8"/>
      <c r="F126" s="8"/>
      <c r="G126" s="8"/>
      <c r="H126" s="8"/>
      <c r="I126" s="8"/>
      <c r="J126" s="8"/>
      <c r="K126" s="8"/>
      <c r="L126" s="8"/>
      <c r="M126" s="8"/>
      <c r="N126" s="8"/>
      <c r="O126" s="8"/>
      <c r="P126" s="8"/>
      <c r="Q126" s="8"/>
      <c r="R126" s="8"/>
    </row>
    <row r="127" spans="1:18" s="356" customFormat="1" ht="20.100000000000001" customHeight="1" x14ac:dyDescent="0.25">
      <c r="A127" s="158" t="s">
        <v>80</v>
      </c>
      <c r="B127" s="158"/>
      <c r="C127" s="158"/>
      <c r="D127" s="158"/>
      <c r="E127" s="158"/>
      <c r="F127" s="158"/>
      <c r="G127" s="158"/>
      <c r="H127" s="158"/>
      <c r="I127" s="158"/>
      <c r="J127" s="158"/>
      <c r="K127" s="158"/>
      <c r="L127" s="158"/>
      <c r="M127" s="158"/>
      <c r="N127" s="158"/>
      <c r="O127" s="158"/>
      <c r="P127" s="158"/>
      <c r="Q127" s="158"/>
      <c r="R127" s="158"/>
    </row>
    <row r="128" spans="1:18" s="356" customFormat="1" ht="20.100000000000001" customHeight="1" x14ac:dyDescent="0.25">
      <c r="A128" s="158"/>
      <c r="B128" s="158"/>
      <c r="C128" s="158"/>
      <c r="D128" s="158"/>
      <c r="E128" s="158"/>
      <c r="F128" s="158"/>
      <c r="G128" s="158"/>
      <c r="H128" s="158"/>
      <c r="I128" s="158"/>
      <c r="J128" s="158"/>
      <c r="K128" s="158"/>
      <c r="L128" s="158"/>
      <c r="M128" s="158"/>
      <c r="N128" s="158"/>
      <c r="O128" s="158"/>
      <c r="P128" s="158"/>
      <c r="Q128" s="158"/>
      <c r="R128" s="158"/>
    </row>
    <row r="129" spans="1:28" ht="20.100000000000001" customHeight="1" x14ac:dyDescent="0.25">
      <c r="A129" s="45"/>
      <c r="B129" s="45"/>
      <c r="C129" s="45"/>
      <c r="D129" s="45"/>
      <c r="E129" s="45"/>
      <c r="F129" s="45"/>
      <c r="G129" s="45"/>
      <c r="H129" s="45"/>
      <c r="I129" s="45"/>
      <c r="J129" s="45"/>
      <c r="K129" s="45"/>
      <c r="L129" s="45"/>
      <c r="M129" s="45"/>
      <c r="N129" s="45"/>
      <c r="O129" s="45"/>
      <c r="P129" s="45"/>
      <c r="Q129" s="45"/>
      <c r="R129" s="45"/>
    </row>
    <row r="130" spans="1:28" ht="20.100000000000001" customHeight="1" x14ac:dyDescent="0.25">
      <c r="A130" s="8"/>
      <c r="B130" s="8"/>
      <c r="C130" s="8"/>
      <c r="D130" s="8"/>
      <c r="E130" s="8"/>
      <c r="F130" s="8"/>
      <c r="G130" s="8"/>
      <c r="H130" s="8"/>
      <c r="I130" s="8"/>
      <c r="J130" s="8"/>
      <c r="K130" s="8"/>
      <c r="L130" s="8"/>
      <c r="M130" s="8"/>
      <c r="N130" s="8"/>
      <c r="O130" s="8"/>
      <c r="P130" s="8"/>
      <c r="Q130" s="8"/>
      <c r="R130" s="8"/>
    </row>
    <row r="131" spans="1:28" ht="39.950000000000003" customHeight="1" x14ac:dyDescent="0.25">
      <c r="A131" s="46" t="s">
        <v>5</v>
      </c>
      <c r="B131" s="166" t="str">
        <f>P36</f>
        <v>Valor unitário homogeneizado</v>
      </c>
      <c r="C131" s="166"/>
      <c r="D131" s="166"/>
      <c r="E131" s="46"/>
      <c r="F131" s="46"/>
      <c r="G131" s="46"/>
      <c r="H131" s="46"/>
      <c r="I131" s="46" t="s">
        <v>219</v>
      </c>
      <c r="J131" s="46" t="s">
        <v>220</v>
      </c>
      <c r="K131" s="46" t="s">
        <v>221</v>
      </c>
      <c r="L131" s="46" t="s">
        <v>222</v>
      </c>
      <c r="M131" s="46" t="s">
        <v>223</v>
      </c>
      <c r="N131" s="46" t="s">
        <v>224</v>
      </c>
      <c r="O131" s="46" t="s">
        <v>225</v>
      </c>
      <c r="P131" s="166" t="s">
        <v>3</v>
      </c>
      <c r="Q131" s="166"/>
      <c r="R131" s="166"/>
      <c r="S131" s="357"/>
      <c r="T131" s="357"/>
      <c r="U131" s="357"/>
      <c r="V131" s="357"/>
      <c r="Y131" s="356"/>
      <c r="Z131" s="356" t="s">
        <v>180</v>
      </c>
      <c r="AA131" s="356" t="s">
        <v>181</v>
      </c>
      <c r="AB131" s="356" t="s">
        <v>182</v>
      </c>
    </row>
    <row r="132" spans="1:28" ht="20.100000000000001" customHeight="1" x14ac:dyDescent="0.25">
      <c r="A132" s="43">
        <v>1</v>
      </c>
      <c r="B132" s="185">
        <f>P37</f>
        <v>426.31578947368416</v>
      </c>
      <c r="C132" s="185"/>
      <c r="D132" s="185"/>
      <c r="E132" s="4"/>
      <c r="F132" s="4"/>
      <c r="G132" s="4"/>
      <c r="H132" s="4"/>
      <c r="I132" s="4">
        <f>$J$112</f>
        <v>0.15</v>
      </c>
      <c r="J132" s="4">
        <f>$J$113</f>
        <v>0.1</v>
      </c>
      <c r="K132" s="4">
        <f>$J$114</f>
        <v>0.05</v>
      </c>
      <c r="L132" s="4">
        <f>$J$115</f>
        <v>0.15</v>
      </c>
      <c r="M132" s="4">
        <f>$J$116</f>
        <v>0.1</v>
      </c>
      <c r="N132" s="4"/>
      <c r="O132" s="4">
        <f>$J$118</f>
        <v>0.05</v>
      </c>
      <c r="P132" s="174">
        <f t="shared" ref="P132:P134" si="8">1+(SUM(I132:O132))</f>
        <v>1.6</v>
      </c>
      <c r="Q132" s="174"/>
      <c r="R132" s="174"/>
      <c r="S132" s="357"/>
      <c r="T132" s="357"/>
      <c r="U132" s="357"/>
      <c r="V132" s="357"/>
      <c r="Y132" s="356"/>
      <c r="Z132" s="356">
        <v>1</v>
      </c>
      <c r="AA132" s="366">
        <f t="shared" ref="AA132:AA134" si="9">P132</f>
        <v>1.6</v>
      </c>
      <c r="AB132" s="356">
        <v>1.9</v>
      </c>
    </row>
    <row r="133" spans="1:28" ht="20.100000000000001" customHeight="1" x14ac:dyDescent="0.25">
      <c r="A133" s="44">
        <v>2</v>
      </c>
      <c r="B133" s="150">
        <f>P38</f>
        <v>444.07894736842098</v>
      </c>
      <c r="C133" s="150"/>
      <c r="D133" s="150"/>
      <c r="E133" s="3"/>
      <c r="F133" s="3"/>
      <c r="G133" s="3"/>
      <c r="H133" s="3"/>
      <c r="I133" s="3">
        <f t="shared" ref="I133:I134" si="10">$J$112</f>
        <v>0.15</v>
      </c>
      <c r="J133" s="3">
        <f t="shared" ref="J133:J134" si="11">$J$113</f>
        <v>0.1</v>
      </c>
      <c r="K133" s="3">
        <f t="shared" ref="K133:K134" si="12">$J$114</f>
        <v>0.05</v>
      </c>
      <c r="L133" s="3">
        <f t="shared" ref="L133:L134" si="13">$J$115</f>
        <v>0.15</v>
      </c>
      <c r="M133" s="3">
        <f t="shared" ref="M133:M134" si="14">$J$116</f>
        <v>0.1</v>
      </c>
      <c r="N133" s="3"/>
      <c r="O133" s="3">
        <f t="shared" ref="O133:O134" si="15">$J$118</f>
        <v>0.05</v>
      </c>
      <c r="P133" s="188">
        <f t="shared" si="8"/>
        <v>1.6</v>
      </c>
      <c r="Q133" s="188"/>
      <c r="R133" s="188"/>
      <c r="S133" s="357"/>
      <c r="T133" s="357"/>
      <c r="U133" s="357"/>
      <c r="V133" s="357"/>
      <c r="Y133" s="356"/>
      <c r="Z133" s="356">
        <v>1</v>
      </c>
      <c r="AA133" s="366">
        <f t="shared" si="9"/>
        <v>1.6</v>
      </c>
      <c r="AB133" s="356">
        <v>1.9</v>
      </c>
    </row>
    <row r="134" spans="1:28" ht="20.100000000000001" customHeight="1" x14ac:dyDescent="0.25">
      <c r="A134" s="44">
        <v>3</v>
      </c>
      <c r="B134" s="150">
        <f>P39</f>
        <v>617.46361746361708</v>
      </c>
      <c r="C134" s="150"/>
      <c r="D134" s="150"/>
      <c r="E134" s="3"/>
      <c r="F134" s="3"/>
      <c r="G134" s="3"/>
      <c r="H134" s="3"/>
      <c r="I134" s="3">
        <f t="shared" si="10"/>
        <v>0.15</v>
      </c>
      <c r="J134" s="3">
        <f t="shared" si="11"/>
        <v>0.1</v>
      </c>
      <c r="K134" s="3">
        <f t="shared" si="12"/>
        <v>0.05</v>
      </c>
      <c r="L134" s="3">
        <f t="shared" si="13"/>
        <v>0.15</v>
      </c>
      <c r="M134" s="3">
        <f t="shared" si="14"/>
        <v>0.1</v>
      </c>
      <c r="N134" s="3">
        <f t="shared" ref="N134" si="16">$J$117</f>
        <v>0.3</v>
      </c>
      <c r="O134" s="3">
        <f t="shared" si="15"/>
        <v>0.05</v>
      </c>
      <c r="P134" s="188">
        <f t="shared" si="8"/>
        <v>1.9</v>
      </c>
      <c r="Q134" s="188"/>
      <c r="R134" s="188"/>
      <c r="S134" s="357"/>
      <c r="T134" s="357"/>
      <c r="U134" s="357"/>
      <c r="V134" s="357"/>
      <c r="Y134" s="356"/>
      <c r="Z134" s="356">
        <v>1</v>
      </c>
      <c r="AA134" s="366">
        <f t="shared" si="9"/>
        <v>1.9</v>
      </c>
      <c r="AB134" s="356">
        <v>1.9</v>
      </c>
    </row>
    <row r="135" spans="1:28" ht="20.100000000000001" customHeight="1" x14ac:dyDescent="0.25">
      <c r="A135" s="8"/>
      <c r="B135" s="8"/>
      <c r="C135" s="8"/>
      <c r="D135" s="8"/>
      <c r="E135" s="8"/>
      <c r="F135" s="8"/>
      <c r="G135" s="8"/>
      <c r="H135" s="8"/>
      <c r="I135" s="8"/>
      <c r="J135" s="8"/>
      <c r="K135" s="8"/>
      <c r="L135" s="8"/>
      <c r="M135" s="8"/>
      <c r="N135" s="8"/>
      <c r="O135" s="8"/>
      <c r="P135" s="8"/>
      <c r="Q135" s="8"/>
      <c r="R135" s="8"/>
    </row>
    <row r="136" spans="1:28" ht="20.100000000000001" customHeight="1" x14ac:dyDescent="0.25">
      <c r="A136" s="8"/>
      <c r="B136" s="8"/>
      <c r="C136" s="8"/>
      <c r="D136" s="8"/>
      <c r="E136" s="8"/>
      <c r="F136" s="8"/>
      <c r="G136" s="8"/>
      <c r="H136" s="8"/>
      <c r="I136" s="8"/>
      <c r="J136" s="8"/>
      <c r="K136" s="8"/>
      <c r="L136" s="8"/>
      <c r="M136" s="8"/>
      <c r="N136" s="8"/>
      <c r="O136" s="8"/>
      <c r="P136" s="8"/>
      <c r="Q136" s="8"/>
      <c r="R136" s="8"/>
    </row>
    <row r="137" spans="1:28" ht="20.100000000000001" customHeight="1" x14ac:dyDescent="0.25">
      <c r="A137" s="8"/>
      <c r="B137" s="8"/>
      <c r="C137" s="8"/>
      <c r="D137" s="8"/>
      <c r="E137" s="8"/>
      <c r="F137" s="8"/>
      <c r="G137" s="8"/>
      <c r="H137" s="8"/>
      <c r="I137" s="8"/>
      <c r="J137" s="8"/>
      <c r="K137" s="8"/>
      <c r="L137" s="8"/>
      <c r="M137" s="8"/>
      <c r="N137" s="8"/>
      <c r="O137" s="8"/>
      <c r="P137" s="8"/>
      <c r="Q137" s="8"/>
      <c r="R137" s="8"/>
    </row>
    <row r="138" spans="1:28" ht="20.100000000000001" customHeight="1" x14ac:dyDescent="0.25">
      <c r="A138" s="8"/>
      <c r="B138" s="8"/>
      <c r="C138" s="8"/>
      <c r="D138" s="8"/>
      <c r="E138" s="8"/>
      <c r="F138" s="8"/>
      <c r="G138" s="8"/>
      <c r="H138" s="8"/>
      <c r="I138" s="8"/>
      <c r="J138" s="8"/>
      <c r="K138" s="8"/>
      <c r="L138" s="8"/>
      <c r="M138" s="8"/>
      <c r="N138" s="8"/>
      <c r="O138" s="8"/>
      <c r="P138" s="8"/>
      <c r="Q138" s="8"/>
      <c r="R138" s="8"/>
    </row>
    <row r="139" spans="1:28" ht="20.100000000000001" customHeight="1" x14ac:dyDescent="0.25">
      <c r="A139" s="8"/>
      <c r="B139" s="8"/>
      <c r="C139" s="8"/>
      <c r="D139" s="8"/>
      <c r="E139" s="8"/>
      <c r="F139" s="8"/>
      <c r="G139" s="8"/>
      <c r="H139" s="8"/>
      <c r="I139" s="8"/>
      <c r="J139" s="8"/>
      <c r="K139" s="8"/>
      <c r="L139" s="8"/>
      <c r="M139" s="8"/>
      <c r="N139" s="8"/>
      <c r="O139" s="8"/>
      <c r="P139" s="8"/>
      <c r="Q139" s="8"/>
      <c r="R139" s="8"/>
    </row>
    <row r="140" spans="1:28" ht="20.100000000000001" customHeight="1" x14ac:dyDescent="0.25">
      <c r="A140" s="8"/>
      <c r="B140" s="8"/>
      <c r="C140" s="8"/>
      <c r="D140" s="8"/>
      <c r="E140" s="8"/>
      <c r="F140" s="8"/>
      <c r="G140" s="8"/>
      <c r="H140" s="8"/>
      <c r="I140" s="8"/>
      <c r="J140" s="8"/>
      <c r="K140" s="8"/>
      <c r="L140" s="8"/>
      <c r="M140" s="8"/>
      <c r="N140" s="8"/>
      <c r="O140" s="8"/>
      <c r="P140" s="8"/>
      <c r="Q140" s="8"/>
      <c r="R140" s="8"/>
    </row>
    <row r="141" spans="1:28" ht="20.100000000000001" customHeight="1" x14ac:dyDescent="0.25">
      <c r="A141" s="8"/>
      <c r="B141" s="8"/>
      <c r="C141" s="8"/>
      <c r="D141" s="8"/>
      <c r="E141" s="8"/>
      <c r="F141" s="8"/>
      <c r="G141" s="8"/>
      <c r="H141" s="8"/>
      <c r="I141" s="8"/>
      <c r="J141" s="8"/>
      <c r="K141" s="8"/>
      <c r="L141" s="8"/>
      <c r="M141" s="8"/>
      <c r="N141" s="8"/>
      <c r="O141" s="8"/>
      <c r="P141" s="8"/>
      <c r="Q141" s="8"/>
      <c r="R141" s="8"/>
    </row>
    <row r="142" spans="1:28" ht="20.100000000000001" customHeight="1" x14ac:dyDescent="0.25">
      <c r="A142" s="8"/>
      <c r="B142" s="8"/>
      <c r="C142" s="8"/>
      <c r="D142" s="8"/>
      <c r="E142" s="8"/>
      <c r="F142" s="8"/>
      <c r="G142" s="8"/>
      <c r="H142" s="8"/>
      <c r="I142" s="8"/>
      <c r="J142" s="8"/>
      <c r="K142" s="8"/>
      <c r="L142" s="8"/>
      <c r="M142" s="8"/>
      <c r="N142" s="8"/>
      <c r="O142" s="8"/>
      <c r="P142" s="8"/>
      <c r="Q142" s="8"/>
      <c r="R142" s="8"/>
    </row>
    <row r="143" spans="1:28" ht="20.100000000000001" customHeight="1" x14ac:dyDescent="0.25">
      <c r="A143" s="8"/>
      <c r="B143" s="8"/>
      <c r="C143" s="8"/>
      <c r="D143" s="8"/>
      <c r="E143" s="8"/>
      <c r="F143" s="8"/>
      <c r="G143" s="8"/>
      <c r="H143" s="8"/>
      <c r="I143" s="8"/>
      <c r="J143" s="8"/>
      <c r="K143" s="8"/>
      <c r="L143" s="8"/>
      <c r="M143" s="8"/>
      <c r="N143" s="8"/>
      <c r="O143" s="8"/>
      <c r="P143" s="8"/>
      <c r="Q143" s="8"/>
      <c r="R143" s="8"/>
    </row>
    <row r="144" spans="1:28" ht="20.100000000000001" customHeight="1" x14ac:dyDescent="0.25">
      <c r="A144" s="8"/>
      <c r="B144" s="8"/>
      <c r="C144" s="8"/>
      <c r="D144" s="8"/>
      <c r="E144" s="8"/>
      <c r="F144" s="8"/>
      <c r="G144" s="8"/>
      <c r="H144" s="8"/>
      <c r="I144" s="8"/>
      <c r="J144" s="8"/>
      <c r="K144" s="8"/>
      <c r="L144" s="8"/>
      <c r="M144" s="8"/>
      <c r="N144" s="8"/>
      <c r="O144" s="8"/>
      <c r="P144" s="8"/>
      <c r="Q144" s="8"/>
      <c r="R144" s="8"/>
    </row>
    <row r="145" spans="1:18" ht="20.100000000000001" customHeight="1" x14ac:dyDescent="0.25">
      <c r="A145" s="8"/>
      <c r="B145" s="8"/>
      <c r="C145" s="8"/>
      <c r="D145" s="8"/>
      <c r="E145" s="8"/>
      <c r="F145" s="8"/>
      <c r="G145" s="8"/>
      <c r="H145" s="8"/>
      <c r="I145" s="8"/>
      <c r="J145" s="8"/>
      <c r="K145" s="8"/>
      <c r="L145" s="8"/>
      <c r="M145" s="8"/>
      <c r="N145" s="8"/>
      <c r="O145" s="8"/>
      <c r="P145" s="8"/>
      <c r="Q145" s="8"/>
      <c r="R145" s="8"/>
    </row>
    <row r="146" spans="1:18" ht="20.100000000000001" customHeight="1" x14ac:dyDescent="0.25">
      <c r="A146" s="8"/>
      <c r="B146" s="8"/>
      <c r="C146" s="8"/>
      <c r="D146" s="8"/>
      <c r="E146" s="8"/>
      <c r="F146" s="8"/>
      <c r="G146" s="8"/>
      <c r="H146" s="8"/>
      <c r="I146" s="8"/>
      <c r="J146" s="8"/>
      <c r="K146" s="8"/>
      <c r="L146" s="8"/>
      <c r="M146" s="8"/>
      <c r="N146" s="8"/>
      <c r="O146" s="8"/>
      <c r="P146" s="8"/>
      <c r="Q146" s="8"/>
      <c r="R146" s="8"/>
    </row>
    <row r="147" spans="1:18" ht="20.100000000000001" customHeight="1" x14ac:dyDescent="0.25">
      <c r="A147" s="8"/>
      <c r="B147" s="8"/>
      <c r="C147" s="8"/>
      <c r="D147" s="8"/>
      <c r="E147" s="8"/>
      <c r="F147" s="8"/>
      <c r="G147" s="8"/>
      <c r="H147" s="8"/>
      <c r="I147" s="8"/>
      <c r="J147" s="8"/>
      <c r="K147" s="8"/>
      <c r="L147" s="8"/>
      <c r="M147" s="8"/>
      <c r="N147" s="8"/>
      <c r="O147" s="8"/>
      <c r="P147" s="8"/>
      <c r="Q147" s="8"/>
      <c r="R147" s="8"/>
    </row>
    <row r="148" spans="1:18" ht="20.100000000000001" customHeight="1" x14ac:dyDescent="0.25">
      <c r="A148" s="8"/>
      <c r="B148" s="8"/>
      <c r="C148" s="8"/>
      <c r="D148" s="8"/>
      <c r="E148" s="8"/>
      <c r="F148" s="8"/>
      <c r="G148" s="8"/>
      <c r="H148" s="8"/>
      <c r="I148" s="8"/>
      <c r="J148" s="8"/>
      <c r="K148" s="8"/>
      <c r="L148" s="8"/>
      <c r="M148" s="8"/>
      <c r="N148" s="8"/>
      <c r="O148" s="8"/>
      <c r="P148" s="8"/>
      <c r="Q148" s="8"/>
      <c r="R148" s="8"/>
    </row>
    <row r="149" spans="1:18" ht="20.100000000000001" customHeight="1" x14ac:dyDescent="0.25">
      <c r="A149" s="8"/>
      <c r="B149" s="8"/>
      <c r="C149" s="8"/>
      <c r="D149" s="8"/>
      <c r="E149" s="8"/>
      <c r="F149" s="8"/>
      <c r="G149" s="8"/>
      <c r="H149" s="8"/>
      <c r="I149" s="8"/>
      <c r="J149" s="8"/>
      <c r="K149" s="8"/>
      <c r="L149" s="8"/>
      <c r="M149" s="8"/>
      <c r="N149" s="8"/>
      <c r="O149" s="8"/>
      <c r="P149" s="8"/>
      <c r="Q149" s="8"/>
      <c r="R149" s="8"/>
    </row>
    <row r="150" spans="1:18" ht="20.100000000000001" customHeight="1" x14ac:dyDescent="0.25">
      <c r="A150" s="8"/>
      <c r="B150" s="8"/>
      <c r="C150" s="8"/>
      <c r="D150" s="8"/>
      <c r="E150" s="8"/>
      <c r="F150" s="8"/>
      <c r="G150" s="8"/>
      <c r="H150" s="8"/>
      <c r="I150" s="8"/>
      <c r="J150" s="8"/>
      <c r="K150" s="8"/>
      <c r="L150" s="8"/>
      <c r="M150" s="8"/>
      <c r="N150" s="8"/>
      <c r="O150" s="8"/>
      <c r="P150" s="8"/>
      <c r="Q150" s="8"/>
      <c r="R150" s="8"/>
    </row>
    <row r="151" spans="1:18" ht="20.100000000000001" customHeight="1" x14ac:dyDescent="0.25">
      <c r="A151" s="8"/>
      <c r="B151" s="8"/>
      <c r="C151" s="8"/>
      <c r="D151" s="8"/>
      <c r="E151" s="8"/>
      <c r="F151" s="8"/>
      <c r="G151" s="8"/>
      <c r="H151" s="8"/>
      <c r="I151" s="8"/>
      <c r="J151" s="8"/>
      <c r="K151" s="8"/>
      <c r="L151" s="8"/>
      <c r="M151" s="8"/>
      <c r="N151" s="8"/>
      <c r="O151" s="8"/>
      <c r="P151" s="8"/>
      <c r="Q151" s="8"/>
      <c r="R151" s="8"/>
    </row>
    <row r="152" spans="1:18" s="356" customFormat="1" ht="39.950000000000003" customHeight="1" x14ac:dyDescent="0.25">
      <c r="A152" s="46" t="s">
        <v>5</v>
      </c>
      <c r="B152" s="166" t="str">
        <f>B131</f>
        <v>Valor unitário homogeneizado</v>
      </c>
      <c r="C152" s="166"/>
      <c r="D152" s="166"/>
      <c r="E152" s="166" t="s">
        <v>226</v>
      </c>
      <c r="F152" s="166"/>
      <c r="G152" s="166"/>
      <c r="H152" s="166" t="s">
        <v>227</v>
      </c>
      <c r="I152" s="166"/>
      <c r="J152" s="166"/>
      <c r="K152" s="166" t="s">
        <v>9</v>
      </c>
      <c r="L152" s="166"/>
      <c r="M152" s="166"/>
      <c r="N152" s="166" t="s">
        <v>28</v>
      </c>
      <c r="O152" s="166"/>
      <c r="P152" s="166"/>
      <c r="Q152" s="166"/>
      <c r="R152" s="166"/>
    </row>
    <row r="153" spans="1:18" s="356" customFormat="1" ht="20.100000000000001" customHeight="1" x14ac:dyDescent="0.25">
      <c r="A153" s="43">
        <v>1</v>
      </c>
      <c r="B153" s="185">
        <f>B132</f>
        <v>426.31578947368416</v>
      </c>
      <c r="C153" s="185"/>
      <c r="D153" s="185"/>
      <c r="E153" s="161">
        <f>P132</f>
        <v>1.6</v>
      </c>
      <c r="F153" s="161"/>
      <c r="G153" s="161"/>
      <c r="H153" s="161">
        <f>$P$125</f>
        <v>1.6</v>
      </c>
      <c r="I153" s="161"/>
      <c r="J153" s="161"/>
      <c r="K153" s="161">
        <f>H153/E153</f>
        <v>1</v>
      </c>
      <c r="L153" s="161"/>
      <c r="M153" s="161"/>
      <c r="N153" s="185">
        <f t="shared" ref="N153:N155" si="17">B153*K153</f>
        <v>426.31578947368416</v>
      </c>
      <c r="O153" s="185"/>
      <c r="P153" s="185"/>
      <c r="Q153" s="185"/>
      <c r="R153" s="185"/>
    </row>
    <row r="154" spans="1:18" s="356" customFormat="1" ht="20.100000000000001" customHeight="1" x14ac:dyDescent="0.25">
      <c r="A154" s="44">
        <v>2</v>
      </c>
      <c r="B154" s="150">
        <f>B133</f>
        <v>444.07894736842098</v>
      </c>
      <c r="C154" s="150"/>
      <c r="D154" s="150"/>
      <c r="E154" s="160">
        <f>P133</f>
        <v>1.6</v>
      </c>
      <c r="F154" s="160"/>
      <c r="G154" s="160"/>
      <c r="H154" s="160">
        <f t="shared" ref="H154:H155" si="18">$P$125</f>
        <v>1.6</v>
      </c>
      <c r="I154" s="160"/>
      <c r="J154" s="160"/>
      <c r="K154" s="160">
        <f t="shared" ref="K154:K155" si="19">H154/E154</f>
        <v>1</v>
      </c>
      <c r="L154" s="160"/>
      <c r="M154" s="160"/>
      <c r="N154" s="150">
        <f t="shared" si="17"/>
        <v>444.07894736842098</v>
      </c>
      <c r="O154" s="150"/>
      <c r="P154" s="150"/>
      <c r="Q154" s="150"/>
      <c r="R154" s="150"/>
    </row>
    <row r="155" spans="1:18" s="356" customFormat="1" ht="20.100000000000001" customHeight="1" x14ac:dyDescent="0.25">
      <c r="A155" s="44">
        <v>3</v>
      </c>
      <c r="B155" s="150">
        <f>B134</f>
        <v>617.46361746361708</v>
      </c>
      <c r="C155" s="150"/>
      <c r="D155" s="150"/>
      <c r="E155" s="160">
        <f>P134</f>
        <v>1.9</v>
      </c>
      <c r="F155" s="160"/>
      <c r="G155" s="160"/>
      <c r="H155" s="160">
        <f t="shared" si="18"/>
        <v>1.6</v>
      </c>
      <c r="I155" s="160"/>
      <c r="J155" s="160"/>
      <c r="K155" s="160">
        <f t="shared" si="19"/>
        <v>0.8421052631578948</v>
      </c>
      <c r="L155" s="160"/>
      <c r="M155" s="160"/>
      <c r="N155" s="150">
        <f t="shared" si="17"/>
        <v>519.969362074625</v>
      </c>
      <c r="O155" s="150"/>
      <c r="P155" s="150"/>
      <c r="Q155" s="150"/>
      <c r="R155" s="150"/>
    </row>
    <row r="156" spans="1:18" ht="20.100000000000001" customHeight="1" x14ac:dyDescent="0.25">
      <c r="A156" s="8"/>
      <c r="B156" s="8"/>
      <c r="C156" s="8"/>
      <c r="D156" s="8"/>
      <c r="E156" s="8"/>
      <c r="F156" s="8"/>
      <c r="G156" s="8"/>
      <c r="H156" s="8"/>
      <c r="I156" s="8"/>
      <c r="J156" s="8"/>
      <c r="K156" s="8"/>
      <c r="L156" s="8"/>
      <c r="M156" s="8"/>
      <c r="N156" s="8"/>
      <c r="O156" s="8"/>
      <c r="P156" s="8"/>
      <c r="Q156" s="8"/>
      <c r="R156" s="8"/>
    </row>
    <row r="157" spans="1:18" s="356" customFormat="1" ht="20.100000000000001" customHeight="1" x14ac:dyDescent="0.25">
      <c r="A157" s="8"/>
      <c r="B157" s="8"/>
      <c r="C157" s="8"/>
      <c r="D157" s="8"/>
      <c r="E157" s="8"/>
      <c r="F157" s="8"/>
      <c r="G157" s="8"/>
      <c r="H157" s="8"/>
      <c r="I157" s="8"/>
      <c r="J157" s="8"/>
      <c r="K157" s="8"/>
      <c r="L157" s="147" t="s">
        <v>22</v>
      </c>
      <c r="M157" s="147"/>
      <c r="N157" s="147"/>
      <c r="O157" s="147"/>
      <c r="P157" s="146">
        <f>AVERAGE(N153:R155)</f>
        <v>463.45469963891009</v>
      </c>
      <c r="Q157" s="146"/>
      <c r="R157" s="146"/>
    </row>
    <row r="158" spans="1:18" s="356" customFormat="1" ht="20.100000000000001" customHeight="1" x14ac:dyDescent="0.25">
      <c r="A158" s="8"/>
      <c r="B158" s="8"/>
      <c r="C158" s="8"/>
      <c r="D158" s="8"/>
      <c r="E158" s="8"/>
      <c r="F158" s="8"/>
      <c r="G158" s="8"/>
      <c r="H158" s="8"/>
      <c r="I158" s="8"/>
      <c r="J158" s="8"/>
      <c r="K158" s="8"/>
      <c r="L158" s="157" t="s">
        <v>23</v>
      </c>
      <c r="M158" s="157"/>
      <c r="N158" s="157"/>
      <c r="O158" s="157"/>
      <c r="P158" s="146">
        <f>STDEVA(N153:R155)</f>
        <v>49.742464225905067</v>
      </c>
      <c r="Q158" s="146"/>
      <c r="R158" s="146"/>
    </row>
    <row r="159" spans="1:18" s="356" customFormat="1" ht="20.100000000000001" customHeight="1" x14ac:dyDescent="0.25">
      <c r="A159" s="8"/>
      <c r="B159" s="8"/>
      <c r="C159" s="8"/>
      <c r="D159" s="8"/>
      <c r="E159" s="8"/>
      <c r="F159" s="8"/>
      <c r="G159" s="8"/>
      <c r="H159" s="8"/>
      <c r="I159" s="8"/>
      <c r="J159" s="8"/>
      <c r="K159" s="8"/>
      <c r="L159" s="149" t="s">
        <v>21</v>
      </c>
      <c r="M159" s="149"/>
      <c r="N159" s="149"/>
      <c r="O159" s="149"/>
      <c r="P159" s="162">
        <f>P158/P157</f>
        <v>0.10732972233243238</v>
      </c>
      <c r="Q159" s="162"/>
      <c r="R159" s="162"/>
    </row>
    <row r="160" spans="1:18" ht="20.100000000000001" customHeight="1" x14ac:dyDescent="0.25">
      <c r="A160" s="8"/>
      <c r="B160" s="8"/>
      <c r="C160" s="8"/>
      <c r="D160" s="8"/>
      <c r="E160" s="8"/>
      <c r="F160" s="8"/>
      <c r="G160" s="8"/>
      <c r="H160" s="8"/>
      <c r="I160" s="8"/>
      <c r="J160" s="8"/>
      <c r="K160" s="8"/>
      <c r="L160" s="8"/>
      <c r="M160" s="8"/>
      <c r="N160" s="8"/>
      <c r="O160" s="8"/>
      <c r="P160" s="8"/>
      <c r="Q160" s="8"/>
      <c r="R160" s="8"/>
    </row>
    <row r="161" spans="1:18" ht="20.100000000000001" customHeight="1" x14ac:dyDescent="0.25">
      <c r="A161" s="8"/>
      <c r="B161" s="8"/>
      <c r="C161" s="8"/>
      <c r="D161" s="8"/>
      <c r="E161" s="8"/>
      <c r="F161" s="8"/>
      <c r="G161" s="8"/>
      <c r="H161" s="8"/>
      <c r="I161" s="8"/>
      <c r="J161" s="8"/>
      <c r="K161" s="8"/>
      <c r="L161" s="8"/>
      <c r="M161" s="8"/>
      <c r="N161" s="8"/>
      <c r="O161" s="8"/>
      <c r="P161" s="8"/>
      <c r="Q161" s="8"/>
      <c r="R161" s="8"/>
    </row>
    <row r="162" spans="1:18" ht="20.100000000000001" customHeight="1" x14ac:dyDescent="0.25">
      <c r="A162" s="8"/>
      <c r="B162" s="8"/>
      <c r="C162" s="8"/>
      <c r="D162" s="8"/>
      <c r="E162" s="8"/>
      <c r="F162" s="8"/>
      <c r="G162" s="8"/>
      <c r="H162" s="8"/>
      <c r="I162" s="8"/>
      <c r="J162" s="8"/>
      <c r="K162" s="8"/>
      <c r="L162" s="8"/>
      <c r="M162" s="8"/>
      <c r="N162" s="8"/>
      <c r="O162" s="8"/>
      <c r="P162" s="8"/>
      <c r="Q162" s="8"/>
      <c r="R162" s="8"/>
    </row>
    <row r="163" spans="1:18" ht="20.100000000000001" customHeight="1" x14ac:dyDescent="0.25">
      <c r="A163" s="8"/>
      <c r="B163" s="8"/>
      <c r="C163" s="8"/>
      <c r="D163" s="8"/>
      <c r="E163" s="8"/>
      <c r="F163" s="8"/>
      <c r="G163" s="8"/>
      <c r="H163" s="8"/>
      <c r="I163" s="8"/>
      <c r="J163" s="8"/>
      <c r="K163" s="8"/>
      <c r="L163" s="8"/>
      <c r="M163" s="8"/>
      <c r="N163" s="8"/>
      <c r="O163" s="8"/>
      <c r="P163" s="8"/>
      <c r="Q163" s="8"/>
      <c r="R163" s="8"/>
    </row>
    <row r="164" spans="1:18" ht="20.100000000000001" customHeight="1" x14ac:dyDescent="0.25">
      <c r="A164" s="8"/>
      <c r="B164" s="8"/>
      <c r="C164" s="8"/>
      <c r="D164" s="8"/>
      <c r="E164" s="8"/>
      <c r="F164" s="8"/>
      <c r="G164" s="8"/>
      <c r="H164" s="8"/>
      <c r="I164" s="8"/>
      <c r="J164" s="8"/>
      <c r="K164" s="8"/>
      <c r="L164" s="8"/>
      <c r="M164" s="8"/>
      <c r="N164" s="8"/>
      <c r="O164" s="8"/>
      <c r="P164" s="8"/>
      <c r="Q164" s="8"/>
      <c r="R164" s="8"/>
    </row>
    <row r="165" spans="1:18" ht="20.100000000000001" customHeight="1" x14ac:dyDescent="0.25">
      <c r="A165" s="8"/>
      <c r="B165" s="8"/>
      <c r="C165" s="8"/>
      <c r="D165" s="8"/>
      <c r="E165" s="8"/>
      <c r="F165" s="8"/>
      <c r="G165" s="8"/>
      <c r="H165" s="8"/>
      <c r="I165" s="8"/>
      <c r="J165" s="8"/>
      <c r="K165" s="8"/>
      <c r="L165" s="8"/>
      <c r="M165" s="8"/>
      <c r="N165" s="8"/>
      <c r="O165" s="8"/>
      <c r="P165" s="8"/>
      <c r="Q165" s="8"/>
      <c r="R165" s="8"/>
    </row>
    <row r="166" spans="1:18" ht="20.100000000000001" customHeight="1" x14ac:dyDescent="0.25">
      <c r="A166" s="8"/>
      <c r="B166" s="8"/>
      <c r="C166" s="8"/>
      <c r="D166" s="8"/>
      <c r="E166" s="8"/>
      <c r="F166" s="8"/>
      <c r="G166" s="8"/>
      <c r="H166" s="8"/>
      <c r="I166" s="8"/>
      <c r="J166" s="8"/>
      <c r="K166" s="8"/>
      <c r="L166" s="8"/>
      <c r="M166" s="8"/>
      <c r="N166" s="8"/>
      <c r="O166" s="8"/>
      <c r="P166" s="8"/>
      <c r="Q166" s="8"/>
      <c r="R166" s="8"/>
    </row>
    <row r="167" spans="1:18" ht="20.100000000000001" customHeight="1" x14ac:dyDescent="0.25">
      <c r="A167" s="8"/>
      <c r="B167" s="8"/>
      <c r="C167" s="8"/>
      <c r="D167" s="8"/>
      <c r="E167" s="8"/>
      <c r="F167" s="8"/>
      <c r="G167" s="8"/>
      <c r="H167" s="8"/>
      <c r="I167" s="8"/>
      <c r="J167" s="8"/>
      <c r="K167" s="8"/>
      <c r="L167" s="8"/>
      <c r="M167" s="8"/>
      <c r="N167" s="8"/>
      <c r="O167" s="8"/>
      <c r="P167" s="8"/>
      <c r="Q167" s="8"/>
      <c r="R167" s="8"/>
    </row>
    <row r="168" spans="1:18" ht="20.100000000000001" customHeight="1" x14ac:dyDescent="0.25">
      <c r="A168" s="8"/>
      <c r="B168" s="8"/>
      <c r="C168" s="8"/>
      <c r="D168" s="8"/>
      <c r="E168" s="8"/>
      <c r="F168" s="8"/>
      <c r="G168" s="8"/>
      <c r="H168" s="8"/>
      <c r="I168" s="8"/>
      <c r="J168" s="8"/>
      <c r="K168" s="8"/>
      <c r="L168" s="8"/>
      <c r="M168" s="8"/>
      <c r="N168" s="8"/>
      <c r="O168" s="8"/>
      <c r="P168" s="8"/>
      <c r="Q168" s="8"/>
      <c r="R168" s="8"/>
    </row>
    <row r="169" spans="1:18" ht="20.100000000000001" customHeight="1" x14ac:dyDescent="0.25">
      <c r="A169" s="8"/>
      <c r="B169" s="8"/>
      <c r="C169" s="8"/>
      <c r="D169" s="8"/>
      <c r="E169" s="8"/>
      <c r="F169" s="8"/>
      <c r="G169" s="8"/>
      <c r="H169" s="8"/>
      <c r="I169" s="8"/>
      <c r="J169" s="8"/>
      <c r="K169" s="8"/>
      <c r="L169" s="8"/>
      <c r="M169" s="8"/>
      <c r="N169" s="8"/>
      <c r="O169" s="8"/>
      <c r="P169" s="8"/>
      <c r="Q169" s="8"/>
      <c r="R169" s="8"/>
    </row>
    <row r="170" spans="1:18" ht="20.100000000000001" customHeight="1" x14ac:dyDescent="0.25">
      <c r="A170" s="8"/>
      <c r="B170" s="8"/>
      <c r="C170" s="8"/>
      <c r="D170" s="8"/>
      <c r="E170" s="8"/>
      <c r="F170" s="8"/>
      <c r="G170" s="8"/>
      <c r="H170" s="8"/>
      <c r="I170" s="8"/>
      <c r="J170" s="8"/>
      <c r="K170" s="8"/>
      <c r="L170" s="8"/>
      <c r="M170" s="8"/>
      <c r="N170" s="8"/>
      <c r="O170" s="8"/>
      <c r="P170" s="8"/>
      <c r="Q170" s="8"/>
      <c r="R170" s="8"/>
    </row>
    <row r="171" spans="1:18" ht="20.100000000000001" customHeight="1" x14ac:dyDescent="0.25">
      <c r="A171" s="8"/>
      <c r="B171" s="8"/>
      <c r="C171" s="8"/>
      <c r="D171" s="8"/>
      <c r="E171" s="8"/>
      <c r="F171" s="8"/>
      <c r="G171" s="8"/>
      <c r="H171" s="8"/>
      <c r="I171" s="8"/>
      <c r="J171" s="8"/>
      <c r="K171" s="8"/>
      <c r="L171" s="8"/>
      <c r="M171" s="8"/>
      <c r="N171" s="8"/>
      <c r="O171" s="8"/>
      <c r="P171" s="8"/>
      <c r="Q171" s="8"/>
      <c r="R171" s="8"/>
    </row>
    <row r="172" spans="1:18" ht="20.100000000000001" customHeight="1" x14ac:dyDescent="0.25">
      <c r="A172" s="8"/>
      <c r="B172" s="8"/>
      <c r="C172" s="8"/>
      <c r="D172" s="8"/>
      <c r="E172" s="8"/>
      <c r="F172" s="8"/>
      <c r="G172" s="8"/>
      <c r="H172" s="8"/>
      <c r="I172" s="8"/>
      <c r="J172" s="8"/>
      <c r="K172" s="8"/>
      <c r="L172" s="8"/>
      <c r="M172" s="8"/>
      <c r="N172" s="8"/>
      <c r="O172" s="8"/>
      <c r="P172" s="8"/>
      <c r="Q172" s="8"/>
      <c r="R172" s="8"/>
    </row>
    <row r="173" spans="1:18" ht="20.100000000000001" customHeight="1" x14ac:dyDescent="0.25">
      <c r="A173" s="8"/>
      <c r="B173" s="8"/>
      <c r="C173" s="8"/>
      <c r="D173" s="8"/>
      <c r="E173" s="8"/>
      <c r="F173" s="8"/>
      <c r="G173" s="8"/>
      <c r="H173" s="8"/>
      <c r="I173" s="8"/>
      <c r="J173" s="8"/>
      <c r="K173" s="8"/>
      <c r="L173" s="8"/>
      <c r="M173" s="8"/>
      <c r="N173" s="8"/>
      <c r="O173" s="8"/>
      <c r="P173" s="8"/>
      <c r="Q173" s="8"/>
      <c r="R173" s="8"/>
    </row>
    <row r="174" spans="1:18" ht="20.100000000000001" customHeight="1" x14ac:dyDescent="0.25">
      <c r="A174" s="8"/>
      <c r="B174" s="8"/>
      <c r="C174" s="8"/>
      <c r="D174" s="8"/>
      <c r="E174" s="8"/>
      <c r="F174" s="8"/>
      <c r="G174" s="8"/>
      <c r="H174" s="8"/>
      <c r="I174" s="8"/>
      <c r="J174" s="8"/>
      <c r="K174" s="8"/>
      <c r="L174" s="8"/>
      <c r="M174" s="8"/>
      <c r="N174" s="8"/>
      <c r="O174" s="8"/>
      <c r="P174" s="8"/>
      <c r="Q174" s="8"/>
      <c r="R174" s="8"/>
    </row>
    <row r="175" spans="1:18" ht="20.100000000000001" customHeight="1" x14ac:dyDescent="0.25">
      <c r="A175" s="8"/>
      <c r="B175" s="8"/>
      <c r="C175" s="8"/>
      <c r="D175" s="8"/>
      <c r="E175" s="8"/>
      <c r="F175" s="8"/>
      <c r="G175" s="8"/>
      <c r="H175" s="8"/>
      <c r="I175" s="8"/>
      <c r="J175" s="8"/>
      <c r="K175" s="8"/>
      <c r="L175" s="8"/>
      <c r="M175" s="8"/>
      <c r="N175" s="8"/>
      <c r="O175" s="8"/>
      <c r="P175" s="8"/>
      <c r="Q175" s="8"/>
      <c r="R175" s="8"/>
    </row>
    <row r="176" spans="1:18" ht="20.100000000000001" customHeight="1" x14ac:dyDescent="0.25">
      <c r="A176" s="8"/>
      <c r="B176" s="8"/>
      <c r="C176" s="8"/>
      <c r="D176" s="8"/>
      <c r="E176" s="8"/>
      <c r="F176" s="8"/>
      <c r="G176" s="8"/>
      <c r="H176" s="8"/>
      <c r="I176" s="8"/>
      <c r="J176" s="8"/>
      <c r="K176" s="8"/>
      <c r="L176" s="8"/>
      <c r="M176" s="8"/>
      <c r="N176" s="8"/>
      <c r="O176" s="8"/>
      <c r="P176" s="8"/>
      <c r="Q176" s="8"/>
      <c r="R176" s="8"/>
    </row>
    <row r="177" spans="1:26" ht="20.100000000000001" customHeight="1" x14ac:dyDescent="0.25">
      <c r="A177" s="169" t="s">
        <v>231</v>
      </c>
      <c r="B177" s="169"/>
      <c r="C177" s="169"/>
      <c r="D177" s="169"/>
      <c r="E177" s="169"/>
      <c r="F177" s="169"/>
      <c r="G177" s="169"/>
      <c r="H177" s="169"/>
      <c r="I177" s="169"/>
      <c r="J177" s="169"/>
      <c r="K177" s="169"/>
      <c r="L177" s="169"/>
      <c r="M177" s="169"/>
      <c r="N177" s="169"/>
      <c r="O177" s="169"/>
      <c r="P177" s="169"/>
      <c r="Q177" s="169"/>
      <c r="R177" s="169"/>
    </row>
    <row r="178" spans="1:26" ht="20.100000000000001" customHeight="1" x14ac:dyDescent="0.25">
      <c r="A178" s="8"/>
      <c r="B178" s="8"/>
      <c r="C178" s="8"/>
      <c r="D178" s="8"/>
      <c r="E178" s="8"/>
      <c r="F178" s="8"/>
      <c r="G178" s="8"/>
      <c r="H178" s="8"/>
      <c r="I178" s="8"/>
      <c r="J178" s="8"/>
      <c r="K178" s="8"/>
      <c r="L178" s="8"/>
      <c r="M178" s="8"/>
      <c r="N178" s="8"/>
      <c r="O178" s="8"/>
      <c r="P178" s="8"/>
      <c r="Q178" s="8"/>
      <c r="R178" s="8"/>
    </row>
    <row r="179" spans="1:26" ht="20.100000000000001" customHeight="1" x14ac:dyDescent="0.25">
      <c r="A179" s="169" t="s">
        <v>232</v>
      </c>
      <c r="B179" s="169"/>
      <c r="C179" s="169"/>
      <c r="D179" s="169"/>
      <c r="E179" s="169"/>
      <c r="F179" s="169"/>
      <c r="G179" s="169"/>
      <c r="H179" s="169"/>
      <c r="I179" s="169"/>
      <c r="J179" s="169"/>
      <c r="K179" s="169"/>
      <c r="L179" s="169"/>
      <c r="M179" s="169"/>
      <c r="N179" s="169"/>
      <c r="O179" s="169"/>
      <c r="P179" s="169"/>
      <c r="Q179" s="169"/>
      <c r="R179" s="169"/>
    </row>
    <row r="180" spans="1:26" ht="20.100000000000001" customHeight="1" x14ac:dyDescent="0.25">
      <c r="A180" s="8"/>
      <c r="B180" s="8"/>
      <c r="C180" s="8"/>
      <c r="D180" s="8"/>
      <c r="E180" s="8"/>
      <c r="F180" s="8"/>
      <c r="G180" s="8"/>
      <c r="H180" s="8"/>
      <c r="I180" s="8"/>
      <c r="J180" s="8"/>
      <c r="K180" s="8"/>
      <c r="L180" s="8"/>
      <c r="M180" s="8"/>
      <c r="N180" s="8"/>
      <c r="O180" s="8"/>
      <c r="P180" s="8"/>
      <c r="Q180" s="8"/>
      <c r="R180" s="8"/>
    </row>
    <row r="181" spans="1:26" ht="20.100000000000001" customHeight="1" x14ac:dyDescent="0.25">
      <c r="A181" s="134" t="s">
        <v>5</v>
      </c>
      <c r="B181" s="163" t="s">
        <v>18</v>
      </c>
      <c r="C181" s="163"/>
      <c r="D181" s="163"/>
      <c r="E181" s="163"/>
      <c r="F181" s="163"/>
      <c r="G181" s="139"/>
      <c r="H181" s="8"/>
      <c r="I181" s="147" t="s">
        <v>29</v>
      </c>
      <c r="J181" s="147"/>
      <c r="K181" s="147"/>
      <c r="L181" s="147"/>
      <c r="M181" s="147"/>
      <c r="N181" s="184">
        <v>0.3</v>
      </c>
      <c r="O181" s="184"/>
      <c r="P181" s="8"/>
      <c r="Q181" s="8"/>
      <c r="R181" s="8"/>
      <c r="W181" s="357" t="s">
        <v>30</v>
      </c>
      <c r="X181" s="357" t="s">
        <v>31</v>
      </c>
      <c r="Y181" s="357" t="s">
        <v>22</v>
      </c>
      <c r="Z181" s="357" t="e">
        <f>VLOOKUP(M190,B182:G184,6,0)</f>
        <v>#N/A</v>
      </c>
    </row>
    <row r="182" spans="1:26" ht="20.100000000000001" customHeight="1" x14ac:dyDescent="0.25">
      <c r="A182" s="43">
        <v>1</v>
      </c>
      <c r="B182" s="185">
        <f>N153</f>
        <v>426.31578947368416</v>
      </c>
      <c r="C182" s="185"/>
      <c r="D182" s="185"/>
      <c r="E182" s="185"/>
      <c r="F182" s="185"/>
      <c r="G182" s="41">
        <f>A182</f>
        <v>1</v>
      </c>
      <c r="H182" s="8"/>
      <c r="I182" s="147" t="s">
        <v>69</v>
      </c>
      <c r="J182" s="147"/>
      <c r="K182" s="147"/>
      <c r="L182" s="147"/>
      <c r="M182" s="194">
        <f>COUNT(B182:B184)</f>
        <v>3</v>
      </c>
      <c r="N182" s="194"/>
      <c r="O182" s="194"/>
      <c r="P182" s="8"/>
      <c r="Q182" s="8"/>
      <c r="R182" s="8"/>
      <c r="W182" s="368">
        <f>$M$186</f>
        <v>324.41828974723705</v>
      </c>
      <c r="X182" s="368">
        <f>$M$185</f>
        <v>602.49110953058312</v>
      </c>
      <c r="Y182" s="368">
        <f>$M$184</f>
        <v>463.45469963891009</v>
      </c>
    </row>
    <row r="183" spans="1:26" ht="20.100000000000001" customHeight="1" x14ac:dyDescent="0.25">
      <c r="A183" s="44">
        <v>2</v>
      </c>
      <c r="B183" s="150">
        <f>N154</f>
        <v>444.07894736842098</v>
      </c>
      <c r="C183" s="150"/>
      <c r="D183" s="150"/>
      <c r="E183" s="150"/>
      <c r="F183" s="150"/>
      <c r="G183" s="41">
        <f t="shared" ref="G183:G184" si="20">A183</f>
        <v>2</v>
      </c>
      <c r="H183" s="8"/>
      <c r="I183" s="8"/>
      <c r="J183" s="8"/>
      <c r="K183" s="8"/>
      <c r="L183" s="8"/>
      <c r="M183" s="8"/>
      <c r="N183" s="8"/>
      <c r="O183" s="8"/>
      <c r="P183" s="8"/>
      <c r="Q183" s="8"/>
      <c r="R183" s="8"/>
      <c r="W183" s="368">
        <f>$M$186</f>
        <v>324.41828974723705</v>
      </c>
      <c r="X183" s="368">
        <f>$M$185</f>
        <v>602.49110953058312</v>
      </c>
      <c r="Y183" s="368">
        <f>$M$184</f>
        <v>463.45469963891009</v>
      </c>
    </row>
    <row r="184" spans="1:26" ht="20.100000000000001" customHeight="1" x14ac:dyDescent="0.25">
      <c r="A184" s="44">
        <v>3</v>
      </c>
      <c r="B184" s="150">
        <f>N155</f>
        <v>519.969362074625</v>
      </c>
      <c r="C184" s="150"/>
      <c r="D184" s="150"/>
      <c r="E184" s="150"/>
      <c r="F184" s="150"/>
      <c r="G184" s="41">
        <f t="shared" si="20"/>
        <v>3</v>
      </c>
      <c r="H184" s="8"/>
      <c r="I184" s="147" t="s">
        <v>22</v>
      </c>
      <c r="J184" s="147"/>
      <c r="K184" s="147"/>
      <c r="L184" s="147"/>
      <c r="M184" s="146">
        <f>AVERAGE(B182:B184)</f>
        <v>463.45469963891009</v>
      </c>
      <c r="N184" s="146"/>
      <c r="O184" s="146"/>
      <c r="P184" s="8"/>
      <c r="Q184" s="8"/>
      <c r="R184" s="8"/>
      <c r="W184" s="368">
        <f>$M$186</f>
        <v>324.41828974723705</v>
      </c>
      <c r="X184" s="368">
        <f>$M$185</f>
        <v>602.49110953058312</v>
      </c>
      <c r="Y184" s="368">
        <f>$M$184</f>
        <v>463.45469963891009</v>
      </c>
    </row>
    <row r="185" spans="1:26" ht="20.100000000000001" customHeight="1" x14ac:dyDescent="0.25">
      <c r="A185" s="8"/>
      <c r="B185" s="8"/>
      <c r="C185" s="8"/>
      <c r="D185" s="8"/>
      <c r="E185" s="8"/>
      <c r="F185" s="8"/>
      <c r="G185" s="41"/>
      <c r="H185" s="8"/>
      <c r="I185" s="147" t="s">
        <v>31</v>
      </c>
      <c r="J185" s="147"/>
      <c r="K185" s="147"/>
      <c r="L185" s="147"/>
      <c r="M185" s="146">
        <f>M184*(1+N181)</f>
        <v>602.49110953058312</v>
      </c>
      <c r="N185" s="146"/>
      <c r="O185" s="146"/>
      <c r="P185" s="8"/>
      <c r="Q185" s="8"/>
      <c r="R185" s="8"/>
      <c r="W185" s="368"/>
      <c r="X185" s="368"/>
      <c r="Y185" s="368"/>
    </row>
    <row r="186" spans="1:26" ht="20.100000000000001" customHeight="1" x14ac:dyDescent="0.25">
      <c r="A186" s="8"/>
      <c r="B186" s="8"/>
      <c r="C186" s="8"/>
      <c r="D186" s="8"/>
      <c r="E186" s="8"/>
      <c r="F186" s="8"/>
      <c r="G186" s="7"/>
      <c r="H186" s="8"/>
      <c r="I186" s="147" t="s">
        <v>30</v>
      </c>
      <c r="J186" s="147"/>
      <c r="K186" s="147"/>
      <c r="L186" s="147"/>
      <c r="M186" s="146">
        <f>M184*(1-N181)</f>
        <v>324.41828974723705</v>
      </c>
      <c r="N186" s="146"/>
      <c r="O186" s="146"/>
      <c r="P186" s="8"/>
      <c r="Q186" s="8"/>
      <c r="R186" s="8"/>
      <c r="W186" s="368"/>
      <c r="X186" s="368"/>
      <c r="Y186" s="368"/>
    </row>
    <row r="187" spans="1:26" ht="20.100000000000001" customHeight="1" x14ac:dyDescent="0.25">
      <c r="A187" s="8"/>
      <c r="B187" s="8"/>
      <c r="C187" s="8"/>
      <c r="D187" s="8"/>
      <c r="E187" s="8"/>
      <c r="F187" s="8"/>
      <c r="G187" s="8"/>
      <c r="H187" s="8"/>
      <c r="I187" s="147" t="s">
        <v>33</v>
      </c>
      <c r="J187" s="147"/>
      <c r="K187" s="147"/>
      <c r="L187" s="147"/>
      <c r="M187" s="146">
        <f>MAX(B182:B184)</f>
        <v>519.969362074625</v>
      </c>
      <c r="N187" s="146"/>
      <c r="O187" s="146"/>
      <c r="P187" s="8"/>
      <c r="Q187" s="8"/>
      <c r="R187" s="8"/>
    </row>
    <row r="188" spans="1:26" ht="20.100000000000001" customHeight="1" x14ac:dyDescent="0.25">
      <c r="A188" s="8"/>
      <c r="B188" s="8"/>
      <c r="C188" s="8"/>
      <c r="D188" s="8"/>
      <c r="E188" s="8"/>
      <c r="F188" s="8"/>
      <c r="G188" s="8"/>
      <c r="H188" s="8"/>
      <c r="I188" s="147" t="s">
        <v>32</v>
      </c>
      <c r="J188" s="147"/>
      <c r="K188" s="147"/>
      <c r="L188" s="147"/>
      <c r="M188" s="146">
        <f>MIN(B182:B184)</f>
        <v>426.31578947368416</v>
      </c>
      <c r="N188" s="146"/>
      <c r="O188" s="146"/>
      <c r="P188" s="8"/>
      <c r="Q188" s="8"/>
      <c r="R188" s="8"/>
      <c r="V188" s="366"/>
    </row>
    <row r="189" spans="1:26" ht="20.100000000000001" customHeight="1" x14ac:dyDescent="0.25">
      <c r="A189" s="8"/>
      <c r="B189" s="8"/>
      <c r="C189" s="8"/>
      <c r="D189" s="8"/>
      <c r="E189" s="8"/>
      <c r="F189" s="8"/>
      <c r="G189" s="8"/>
      <c r="H189" s="8"/>
      <c r="I189" s="8"/>
      <c r="J189" s="8"/>
      <c r="K189" s="8"/>
      <c r="L189" s="8"/>
      <c r="M189" s="8"/>
      <c r="N189" s="8"/>
      <c r="O189" s="8"/>
      <c r="P189" s="8"/>
      <c r="Q189" s="8"/>
      <c r="R189" s="8"/>
      <c r="V189" s="366"/>
    </row>
    <row r="190" spans="1:26" ht="20.100000000000001" customHeight="1" x14ac:dyDescent="0.25">
      <c r="A190" s="8"/>
      <c r="B190" s="8"/>
      <c r="C190" s="8"/>
      <c r="D190" s="8"/>
      <c r="E190" s="8"/>
      <c r="F190" s="8"/>
      <c r="G190" s="8"/>
      <c r="H190" s="8"/>
      <c r="I190" s="147" t="s">
        <v>36</v>
      </c>
      <c r="J190" s="147"/>
      <c r="K190" s="159" t="str">
        <f>IF(M190="Nada a excluir","",Z181)</f>
        <v/>
      </c>
      <c r="L190" s="159"/>
      <c r="M190" s="146" t="str" cm="1">
        <f t="array" ref="M190">_xlfn.IFS(AND(OR(M187&gt;M185,M188&lt;M186),(M187-M184)&gt;(M184-M188)),M187,AND(OR(M188&lt;M186,M187&gt;M185),(M184-M188)&gt;(M187-M184)),M188,AND(M187&lt;=M185,M188&gt;=M186),"Nada a excluir")</f>
        <v>Nada a excluir</v>
      </c>
      <c r="N190" s="146"/>
      <c r="O190" s="146"/>
      <c r="P190" s="8"/>
      <c r="Q190" s="8"/>
      <c r="R190" s="8"/>
      <c r="V190" s="366"/>
    </row>
    <row r="191" spans="1:26" ht="20.100000000000001" customHeight="1" x14ac:dyDescent="0.25">
      <c r="A191" s="8"/>
      <c r="B191" s="8"/>
      <c r="C191" s="8"/>
      <c r="D191" s="8"/>
      <c r="E191" s="8"/>
      <c r="F191" s="8"/>
      <c r="G191" s="8"/>
      <c r="H191" s="8"/>
      <c r="I191" s="149" t="s">
        <v>35</v>
      </c>
      <c r="J191" s="149"/>
      <c r="K191" s="149"/>
      <c r="L191" s="149"/>
      <c r="M191" s="152" t="str">
        <f>IF(M190="Nada a excluir","Encerrar","Continuar")</f>
        <v>Encerrar</v>
      </c>
      <c r="N191" s="152"/>
      <c r="O191" s="152"/>
      <c r="P191" s="8"/>
      <c r="Q191" s="8"/>
      <c r="R191" s="8"/>
    </row>
    <row r="192" spans="1:26" ht="20.100000000000001" customHeight="1" x14ac:dyDescent="0.25">
      <c r="A192" s="8"/>
      <c r="B192" s="8"/>
      <c r="C192" s="8"/>
      <c r="D192" s="8"/>
      <c r="E192" s="8"/>
      <c r="F192" s="8"/>
      <c r="G192" s="8"/>
      <c r="H192" s="8"/>
      <c r="I192" s="8"/>
      <c r="J192" s="8"/>
      <c r="K192" s="8"/>
      <c r="L192" s="8"/>
      <c r="M192" s="8"/>
      <c r="N192" s="8"/>
      <c r="O192" s="8"/>
      <c r="P192" s="8"/>
      <c r="Q192" s="8"/>
      <c r="R192" s="8"/>
    </row>
    <row r="193" spans="1:18" s="356" customFormat="1" ht="20.100000000000001" customHeight="1" x14ac:dyDescent="0.25">
      <c r="A193" s="8"/>
      <c r="B193" s="8"/>
      <c r="C193" s="8"/>
      <c r="D193" s="8"/>
      <c r="E193" s="8"/>
      <c r="F193" s="8"/>
      <c r="G193" s="8"/>
      <c r="H193" s="8"/>
      <c r="I193" s="147" t="s">
        <v>34</v>
      </c>
      <c r="J193" s="147"/>
      <c r="K193" s="147"/>
      <c r="L193" s="147"/>
      <c r="M193" s="154">
        <f>STDEVA(B182:B184)</f>
        <v>49.742464225905067</v>
      </c>
      <c r="N193" s="155"/>
      <c r="O193" s="155"/>
      <c r="P193" s="8"/>
      <c r="Q193" s="8"/>
      <c r="R193" s="8"/>
    </row>
    <row r="194" spans="1:18" s="356" customFormat="1" ht="20.100000000000001" customHeight="1" x14ac:dyDescent="0.25">
      <c r="A194" s="8"/>
      <c r="B194" s="8"/>
      <c r="C194" s="8"/>
      <c r="D194" s="8"/>
      <c r="E194" s="8"/>
      <c r="F194" s="8"/>
      <c r="G194" s="8"/>
      <c r="H194" s="8"/>
      <c r="I194" s="149" t="s">
        <v>21</v>
      </c>
      <c r="J194" s="149"/>
      <c r="K194" s="149"/>
      <c r="L194" s="149"/>
      <c r="M194" s="151">
        <f>M193/M184</f>
        <v>0.10732972233243238</v>
      </c>
      <c r="N194" s="151"/>
      <c r="O194" s="151"/>
      <c r="P194" s="8"/>
      <c r="Q194" s="8"/>
      <c r="R194" s="8"/>
    </row>
    <row r="195" spans="1:18" ht="20.100000000000001" customHeight="1" x14ac:dyDescent="0.25">
      <c r="A195" s="8"/>
      <c r="B195" s="8"/>
      <c r="C195" s="8"/>
      <c r="D195" s="8"/>
      <c r="E195" s="8"/>
      <c r="F195" s="8"/>
      <c r="G195" s="8"/>
      <c r="H195" s="8"/>
      <c r="I195" s="8"/>
      <c r="J195" s="8"/>
      <c r="K195" s="8"/>
      <c r="L195" s="8"/>
      <c r="M195" s="8"/>
      <c r="N195" s="8"/>
      <c r="O195" s="8"/>
      <c r="P195" s="8"/>
      <c r="Q195" s="8"/>
      <c r="R195" s="8"/>
    </row>
    <row r="196" spans="1:18" ht="20.100000000000001" customHeight="1" x14ac:dyDescent="0.25">
      <c r="A196" s="8"/>
      <c r="B196" s="8"/>
      <c r="C196" s="8"/>
      <c r="D196" s="8"/>
      <c r="E196" s="8"/>
      <c r="F196" s="8"/>
      <c r="G196" s="8"/>
      <c r="H196" s="8"/>
      <c r="I196" s="8"/>
      <c r="J196" s="8"/>
      <c r="K196" s="8"/>
      <c r="L196" s="8"/>
      <c r="M196" s="8"/>
      <c r="N196" s="8"/>
      <c r="O196" s="8"/>
      <c r="P196" s="8"/>
      <c r="Q196" s="8"/>
      <c r="R196" s="8"/>
    </row>
    <row r="197" spans="1:18" ht="20.100000000000001" customHeight="1" x14ac:dyDescent="0.25">
      <c r="A197" s="8"/>
      <c r="B197" s="8"/>
      <c r="C197" s="8"/>
      <c r="D197" s="8"/>
      <c r="E197" s="8"/>
      <c r="F197" s="8"/>
      <c r="G197" s="8"/>
      <c r="H197" s="8"/>
      <c r="I197" s="8"/>
      <c r="J197" s="8"/>
      <c r="K197" s="8"/>
      <c r="L197" s="8"/>
      <c r="M197" s="8"/>
      <c r="N197" s="8"/>
      <c r="O197" s="8"/>
      <c r="P197" s="8"/>
      <c r="Q197" s="8"/>
      <c r="R197" s="8"/>
    </row>
    <row r="198" spans="1:18" ht="20.100000000000001" customHeight="1" x14ac:dyDescent="0.25">
      <c r="A198" s="8"/>
      <c r="B198" s="8"/>
      <c r="C198" s="8"/>
      <c r="D198" s="8"/>
      <c r="E198" s="8"/>
      <c r="F198" s="8"/>
      <c r="G198" s="8"/>
      <c r="H198" s="8"/>
      <c r="I198" s="8"/>
      <c r="J198" s="8"/>
      <c r="K198" s="8"/>
      <c r="L198" s="8"/>
      <c r="M198" s="8"/>
      <c r="N198" s="8"/>
      <c r="O198" s="8"/>
      <c r="P198" s="8"/>
      <c r="Q198" s="8"/>
      <c r="R198" s="8"/>
    </row>
    <row r="199" spans="1:18" ht="20.100000000000001" customHeight="1" x14ac:dyDescent="0.25">
      <c r="A199" s="8"/>
      <c r="B199" s="8"/>
      <c r="C199" s="8"/>
      <c r="D199" s="8"/>
      <c r="E199" s="8"/>
      <c r="F199" s="8"/>
      <c r="G199" s="8"/>
      <c r="H199" s="8"/>
      <c r="I199" s="8"/>
      <c r="J199" s="8"/>
      <c r="K199" s="8"/>
      <c r="L199" s="8"/>
      <c r="M199" s="8"/>
      <c r="N199" s="8"/>
      <c r="O199" s="8"/>
      <c r="P199" s="8"/>
      <c r="Q199" s="8"/>
      <c r="R199" s="8"/>
    </row>
    <row r="200" spans="1:18" ht="20.100000000000001" customHeight="1" x14ac:dyDescent="0.25">
      <c r="A200" s="8"/>
      <c r="B200" s="8"/>
      <c r="C200" s="8"/>
      <c r="D200" s="8"/>
      <c r="E200" s="8"/>
      <c r="F200" s="8"/>
      <c r="G200" s="8"/>
      <c r="H200" s="8"/>
      <c r="I200" s="8"/>
      <c r="J200" s="8"/>
      <c r="K200" s="8"/>
      <c r="L200" s="8"/>
      <c r="M200" s="8"/>
      <c r="N200" s="8"/>
      <c r="O200" s="8"/>
      <c r="P200" s="8"/>
      <c r="Q200" s="8"/>
      <c r="R200" s="8"/>
    </row>
    <row r="201" spans="1:18" ht="20.100000000000001" customHeight="1" x14ac:dyDescent="0.25">
      <c r="A201" s="8"/>
      <c r="B201" s="8"/>
      <c r="C201" s="8"/>
      <c r="D201" s="8"/>
      <c r="E201" s="8"/>
      <c r="F201" s="8"/>
      <c r="G201" s="8"/>
      <c r="H201" s="8"/>
      <c r="I201" s="8"/>
      <c r="J201" s="8"/>
      <c r="K201" s="8"/>
      <c r="L201" s="8"/>
      <c r="M201" s="8"/>
      <c r="N201" s="8"/>
      <c r="O201" s="8"/>
      <c r="P201" s="8"/>
      <c r="Q201" s="8"/>
      <c r="R201" s="8"/>
    </row>
    <row r="202" spans="1:18" s="356" customFormat="1" ht="20.100000000000001" customHeight="1" x14ac:dyDescent="0.25">
      <c r="A202" s="8"/>
      <c r="B202" s="8"/>
      <c r="C202" s="8"/>
      <c r="D202" s="8"/>
      <c r="E202" s="8"/>
      <c r="F202" s="8"/>
      <c r="G202" s="8"/>
      <c r="H202" s="8"/>
      <c r="I202" s="8"/>
      <c r="J202" s="8"/>
      <c r="K202" s="8"/>
      <c r="L202" s="8"/>
      <c r="M202" s="8"/>
      <c r="N202" s="8"/>
      <c r="O202" s="8"/>
      <c r="P202" s="52"/>
      <c r="Q202" s="52"/>
      <c r="R202" s="52"/>
    </row>
    <row r="203" spans="1:18" s="356" customFormat="1" ht="20.100000000000001" customHeight="1" x14ac:dyDescent="0.25">
      <c r="A203" s="8"/>
      <c r="B203" s="8"/>
      <c r="C203" s="8"/>
      <c r="D203" s="8"/>
      <c r="E203" s="8"/>
      <c r="F203" s="8"/>
      <c r="G203" s="8"/>
      <c r="H203" s="8"/>
      <c r="I203" s="8"/>
      <c r="J203" s="8"/>
      <c r="K203" s="8"/>
      <c r="L203" s="8"/>
      <c r="M203" s="8"/>
      <c r="N203" s="8"/>
      <c r="O203" s="8"/>
      <c r="P203" s="52"/>
      <c r="Q203" s="52"/>
      <c r="R203" s="52"/>
    </row>
    <row r="204" spans="1:18" s="356" customFormat="1" ht="20.100000000000001" customHeight="1" x14ac:dyDescent="0.25">
      <c r="A204" s="8"/>
      <c r="B204" s="8"/>
      <c r="C204" s="8"/>
      <c r="D204" s="8"/>
      <c r="E204" s="8"/>
      <c r="F204" s="8"/>
      <c r="G204" s="8"/>
      <c r="H204" s="8"/>
      <c r="I204" s="8"/>
      <c r="J204" s="8"/>
      <c r="K204" s="8"/>
      <c r="L204" s="8"/>
      <c r="M204" s="8"/>
      <c r="N204" s="8"/>
      <c r="O204" s="8"/>
      <c r="P204" s="52"/>
      <c r="Q204" s="52"/>
      <c r="R204" s="52"/>
    </row>
    <row r="205" spans="1:18" s="356" customFormat="1" ht="20.100000000000001" customHeight="1" x14ac:dyDescent="0.25">
      <c r="A205" s="8"/>
      <c r="B205" s="8"/>
      <c r="C205" s="8"/>
      <c r="D205" s="8"/>
      <c r="E205" s="8"/>
      <c r="F205" s="8"/>
      <c r="G205" s="8"/>
      <c r="H205" s="8"/>
      <c r="I205" s="8"/>
      <c r="J205" s="8"/>
      <c r="K205" s="8"/>
      <c r="L205" s="8"/>
      <c r="M205" s="8"/>
      <c r="N205" s="8"/>
      <c r="O205" s="8"/>
      <c r="P205" s="52"/>
      <c r="Q205" s="52"/>
      <c r="R205" s="52"/>
    </row>
    <row r="206" spans="1:18" s="356" customFormat="1" ht="20.100000000000001" customHeight="1" x14ac:dyDescent="0.25">
      <c r="A206" s="8"/>
      <c r="B206" s="8"/>
      <c r="C206" s="8"/>
      <c r="D206" s="8"/>
      <c r="E206" s="8"/>
      <c r="F206" s="8"/>
      <c r="G206" s="8"/>
      <c r="H206" s="8"/>
      <c r="I206" s="8"/>
      <c r="J206" s="8"/>
      <c r="K206" s="8"/>
      <c r="L206" s="8"/>
      <c r="M206" s="8"/>
      <c r="N206" s="8"/>
      <c r="O206" s="8"/>
      <c r="P206" s="52"/>
      <c r="Q206" s="52"/>
      <c r="R206" s="52"/>
    </row>
    <row r="207" spans="1:18" s="356" customFormat="1" ht="20.100000000000001" customHeight="1" x14ac:dyDescent="0.25">
      <c r="A207" s="8"/>
      <c r="B207" s="8"/>
      <c r="C207" s="8"/>
      <c r="D207" s="8"/>
      <c r="E207" s="8"/>
      <c r="F207" s="8"/>
      <c r="G207" s="8"/>
      <c r="H207" s="8"/>
      <c r="I207" s="8"/>
      <c r="J207" s="8"/>
      <c r="K207" s="8"/>
      <c r="L207" s="8"/>
      <c r="M207" s="8"/>
      <c r="N207" s="8"/>
      <c r="O207" s="8"/>
      <c r="P207" s="52"/>
      <c r="Q207" s="52"/>
      <c r="R207" s="52"/>
    </row>
    <row r="208" spans="1:18" s="356" customFormat="1" ht="20.100000000000001" customHeight="1" x14ac:dyDescent="0.25">
      <c r="A208" s="8"/>
      <c r="B208" s="8"/>
      <c r="C208" s="8"/>
      <c r="D208" s="8"/>
      <c r="E208" s="8"/>
      <c r="F208" s="8"/>
      <c r="G208" s="8"/>
      <c r="H208" s="8"/>
      <c r="I208" s="8"/>
      <c r="J208" s="8"/>
      <c r="K208" s="8"/>
      <c r="L208" s="8"/>
      <c r="M208" s="8"/>
      <c r="N208" s="8"/>
      <c r="O208" s="8"/>
      <c r="P208" s="52"/>
      <c r="Q208" s="52"/>
      <c r="R208" s="52"/>
    </row>
    <row r="209" spans="1:30" ht="20.100000000000001" customHeight="1" x14ac:dyDescent="0.25">
      <c r="A209" s="8"/>
      <c r="B209" s="8"/>
      <c r="C209" s="8"/>
      <c r="D209" s="8"/>
      <c r="E209" s="8"/>
      <c r="F209" s="8"/>
      <c r="G209" s="8"/>
      <c r="H209" s="8"/>
      <c r="I209" s="8"/>
      <c r="J209" s="8"/>
      <c r="K209" s="8"/>
      <c r="L209" s="8"/>
      <c r="M209" s="8"/>
      <c r="N209" s="8"/>
      <c r="O209" s="8"/>
      <c r="P209" s="52"/>
      <c r="Q209" s="52"/>
      <c r="R209" s="52"/>
    </row>
    <row r="210" spans="1:30" ht="20.100000000000001" customHeight="1" x14ac:dyDescent="0.25">
      <c r="A210" s="8"/>
      <c r="B210" s="8"/>
      <c r="C210" s="8"/>
      <c r="D210" s="8"/>
      <c r="E210" s="8"/>
      <c r="F210" s="8"/>
      <c r="G210" s="8"/>
      <c r="H210" s="8"/>
      <c r="I210" s="8"/>
      <c r="J210" s="8"/>
      <c r="K210" s="8"/>
      <c r="L210" s="8"/>
      <c r="M210" s="8"/>
      <c r="N210" s="8"/>
      <c r="O210" s="8"/>
      <c r="P210" s="52"/>
      <c r="Q210" s="52"/>
      <c r="R210" s="52"/>
    </row>
    <row r="211" spans="1:30" ht="20.100000000000001" customHeight="1" x14ac:dyDescent="0.25">
      <c r="A211" s="8"/>
      <c r="B211" s="8"/>
      <c r="C211" s="8"/>
      <c r="D211" s="8"/>
      <c r="E211" s="8"/>
      <c r="F211" s="8"/>
      <c r="G211" s="8"/>
      <c r="H211" s="8"/>
      <c r="I211" s="8"/>
      <c r="J211" s="8"/>
      <c r="K211" s="8"/>
      <c r="L211" s="8"/>
      <c r="M211" s="8"/>
      <c r="N211" s="8"/>
      <c r="O211" s="8"/>
      <c r="P211" s="52"/>
      <c r="Q211" s="52"/>
      <c r="R211" s="52"/>
    </row>
    <row r="212" spans="1:30" ht="20.100000000000001" customHeight="1" x14ac:dyDescent="0.25">
      <c r="A212" s="8"/>
      <c r="B212" s="8"/>
      <c r="C212" s="8"/>
      <c r="D212" s="8"/>
      <c r="E212" s="8"/>
      <c r="F212" s="8"/>
      <c r="G212" s="8"/>
      <c r="H212" s="8"/>
      <c r="I212" s="8"/>
      <c r="J212" s="8"/>
      <c r="K212" s="8"/>
      <c r="L212" s="8"/>
      <c r="M212" s="8"/>
      <c r="N212" s="8"/>
      <c r="O212" s="8"/>
      <c r="P212" s="8"/>
      <c r="Q212" s="8"/>
      <c r="R212" s="8"/>
    </row>
    <row r="213" spans="1:30" ht="20.100000000000001" customHeight="1" x14ac:dyDescent="0.25">
      <c r="A213" s="169" t="s">
        <v>233</v>
      </c>
      <c r="B213" s="169"/>
      <c r="C213" s="169"/>
      <c r="D213" s="169"/>
      <c r="E213" s="169"/>
      <c r="F213" s="169"/>
      <c r="G213" s="169"/>
      <c r="H213" s="169"/>
      <c r="I213" s="169"/>
      <c r="J213" s="169"/>
      <c r="K213" s="169"/>
      <c r="L213" s="169"/>
      <c r="M213" s="169"/>
      <c r="N213" s="169"/>
      <c r="O213" s="169"/>
      <c r="P213" s="169"/>
      <c r="Q213" s="169"/>
      <c r="R213" s="169"/>
    </row>
    <row r="214" spans="1:30" ht="20.100000000000001" customHeight="1" x14ac:dyDescent="0.25">
      <c r="A214" s="8"/>
      <c r="B214" s="8"/>
      <c r="C214" s="8"/>
      <c r="D214" s="8"/>
      <c r="E214" s="8"/>
      <c r="F214" s="8"/>
      <c r="G214" s="8"/>
      <c r="H214" s="8"/>
      <c r="I214" s="8"/>
      <c r="J214" s="8"/>
      <c r="K214" s="8"/>
      <c r="L214" s="8"/>
      <c r="M214" s="8"/>
      <c r="N214" s="8"/>
      <c r="O214" s="8"/>
      <c r="P214" s="8"/>
      <c r="Q214" s="8"/>
      <c r="R214" s="8"/>
    </row>
    <row r="215" spans="1:30" ht="20.100000000000001" customHeight="1" x14ac:dyDescent="0.25">
      <c r="A215" s="134" t="s">
        <v>5</v>
      </c>
      <c r="B215" s="163" t="s">
        <v>18</v>
      </c>
      <c r="C215" s="163"/>
      <c r="D215" s="163"/>
      <c r="E215" s="163"/>
      <c r="F215" s="163"/>
      <c r="G215" s="139"/>
      <c r="H215" s="8"/>
      <c r="I215" s="147" t="s">
        <v>69</v>
      </c>
      <c r="J215" s="147"/>
      <c r="K215" s="147"/>
      <c r="L215" s="147"/>
      <c r="M215" s="147"/>
      <c r="N215" s="180">
        <f>COUNT(B216:B218)</f>
        <v>3</v>
      </c>
      <c r="O215" s="180"/>
      <c r="P215" s="8"/>
      <c r="Q215" s="8"/>
      <c r="R215" s="8"/>
      <c r="W215" s="357" t="s">
        <v>30</v>
      </c>
      <c r="X215" s="357" t="s">
        <v>31</v>
      </c>
      <c r="Y215" s="357" t="s">
        <v>22</v>
      </c>
      <c r="Z215" s="357" t="e">
        <f>VLOOKUP(M226,B216:G218,6,0)</f>
        <v>#N/A</v>
      </c>
    </row>
    <row r="216" spans="1:30" ht="20.100000000000001" customHeight="1" x14ac:dyDescent="0.25">
      <c r="A216" s="43">
        <v>1</v>
      </c>
      <c r="B216" s="185">
        <f>N153</f>
        <v>426.31578947368416</v>
      </c>
      <c r="C216" s="185"/>
      <c r="D216" s="185"/>
      <c r="E216" s="185"/>
      <c r="F216" s="185"/>
      <c r="G216" s="41">
        <f>A216</f>
        <v>1</v>
      </c>
      <c r="H216" s="8"/>
      <c r="I216" s="147" t="s">
        <v>37</v>
      </c>
      <c r="J216" s="147"/>
      <c r="K216" s="147"/>
      <c r="L216" s="147"/>
      <c r="M216" s="147"/>
      <c r="N216" s="181">
        <f>_xlfn.NORM.S.INV(1-((1/N215)/4))</f>
        <v>1.3829941271006372</v>
      </c>
      <c r="O216" s="181"/>
      <c r="P216" s="8"/>
      <c r="Q216" s="8"/>
      <c r="R216" s="8"/>
      <c r="W216" s="368">
        <f>$M$222</f>
        <v>394.66116374696981</v>
      </c>
      <c r="X216" s="368">
        <f>$M$221</f>
        <v>532.24823553085037</v>
      </c>
      <c r="Y216" s="368">
        <f>$M$184</f>
        <v>463.45469963891009</v>
      </c>
      <c r="AB216" s="368"/>
      <c r="AC216" s="368"/>
      <c r="AD216" s="368"/>
    </row>
    <row r="217" spans="1:30" ht="20.100000000000001" customHeight="1" x14ac:dyDescent="0.25">
      <c r="A217" s="44">
        <v>2</v>
      </c>
      <c r="B217" s="150">
        <f>N154</f>
        <v>444.07894736842098</v>
      </c>
      <c r="C217" s="150"/>
      <c r="D217" s="150"/>
      <c r="E217" s="150"/>
      <c r="F217" s="150"/>
      <c r="G217" s="41">
        <f t="shared" ref="G217:G218" si="21">A217</f>
        <v>2</v>
      </c>
      <c r="H217" s="8"/>
      <c r="I217" s="8"/>
      <c r="J217" s="8"/>
      <c r="K217" s="8"/>
      <c r="L217" s="8"/>
      <c r="M217" s="8"/>
      <c r="N217" s="53"/>
      <c r="O217" s="53"/>
      <c r="P217" s="8"/>
      <c r="Q217" s="8"/>
      <c r="R217" s="8"/>
      <c r="W217" s="368">
        <f>$M$222</f>
        <v>394.66116374696981</v>
      </c>
      <c r="X217" s="368">
        <f>$M$221</f>
        <v>532.24823553085037</v>
      </c>
      <c r="Y217" s="368">
        <f>$M$184</f>
        <v>463.45469963891009</v>
      </c>
      <c r="AB217" s="368"/>
      <c r="AC217" s="368"/>
      <c r="AD217" s="368"/>
    </row>
    <row r="218" spans="1:30" ht="20.100000000000001" customHeight="1" x14ac:dyDescent="0.25">
      <c r="A218" s="44">
        <v>3</v>
      </c>
      <c r="B218" s="150">
        <f>N155</f>
        <v>519.969362074625</v>
      </c>
      <c r="C218" s="150"/>
      <c r="D218" s="150"/>
      <c r="E218" s="150"/>
      <c r="F218" s="150"/>
      <c r="G218" s="41">
        <f t="shared" si="21"/>
        <v>3</v>
      </c>
      <c r="H218" s="8"/>
      <c r="I218" s="147" t="s">
        <v>22</v>
      </c>
      <c r="J218" s="147"/>
      <c r="K218" s="147"/>
      <c r="L218" s="147"/>
      <c r="M218" s="146">
        <f>AVERAGE(B216:B218)</f>
        <v>463.45469963891009</v>
      </c>
      <c r="N218" s="146"/>
      <c r="O218" s="146"/>
      <c r="P218" s="8"/>
      <c r="Q218" s="8"/>
      <c r="R218" s="8"/>
      <c r="W218" s="368">
        <f>$M$222</f>
        <v>394.66116374696981</v>
      </c>
      <c r="X218" s="368">
        <f>$M$221</f>
        <v>532.24823553085037</v>
      </c>
      <c r="Y218" s="368">
        <f>$M$184</f>
        <v>463.45469963891009</v>
      </c>
      <c r="AB218" s="368"/>
      <c r="AC218" s="368"/>
      <c r="AD218" s="368"/>
    </row>
    <row r="219" spans="1:30" ht="20.100000000000001" customHeight="1" x14ac:dyDescent="0.25">
      <c r="A219" s="8"/>
      <c r="B219" s="8"/>
      <c r="C219" s="8"/>
      <c r="D219" s="8"/>
      <c r="E219" s="8"/>
      <c r="F219" s="8"/>
      <c r="G219" s="41"/>
      <c r="H219" s="8"/>
      <c r="I219" s="147" t="s">
        <v>23</v>
      </c>
      <c r="J219" s="147"/>
      <c r="K219" s="147"/>
      <c r="L219" s="147"/>
      <c r="M219" s="146">
        <f>STDEVA(B216:F218)</f>
        <v>49.742464225905067</v>
      </c>
      <c r="N219" s="146"/>
      <c r="O219" s="146"/>
      <c r="P219" s="8"/>
      <c r="Q219" s="8"/>
      <c r="R219" s="8"/>
      <c r="W219" s="368"/>
      <c r="X219" s="368"/>
      <c r="Y219" s="368"/>
      <c r="AB219" s="368"/>
      <c r="AC219" s="368"/>
      <c r="AD219" s="368"/>
    </row>
    <row r="220" spans="1:30" ht="20.100000000000001" customHeight="1" x14ac:dyDescent="0.25">
      <c r="A220" s="8"/>
      <c r="B220" s="8"/>
      <c r="C220" s="8"/>
      <c r="D220" s="8"/>
      <c r="E220" s="8"/>
      <c r="F220" s="8"/>
      <c r="G220" s="7"/>
      <c r="H220" s="8"/>
      <c r="I220" s="8"/>
      <c r="J220" s="8"/>
      <c r="K220" s="8"/>
      <c r="L220" s="8"/>
      <c r="M220" s="8"/>
      <c r="N220" s="8"/>
      <c r="O220" s="8"/>
      <c r="P220" s="8"/>
      <c r="Q220" s="8"/>
      <c r="R220" s="8"/>
      <c r="W220" s="368"/>
      <c r="X220" s="368"/>
      <c r="Y220" s="368"/>
      <c r="AB220" s="368"/>
      <c r="AC220" s="368"/>
      <c r="AD220" s="368"/>
    </row>
    <row r="221" spans="1:30" ht="20.100000000000001" customHeight="1" x14ac:dyDescent="0.25">
      <c r="A221" s="8"/>
      <c r="B221" s="8"/>
      <c r="C221" s="8"/>
      <c r="D221" s="8"/>
      <c r="E221" s="8"/>
      <c r="F221" s="8"/>
      <c r="G221" s="8"/>
      <c r="H221" s="8"/>
      <c r="I221" s="147" t="s">
        <v>31</v>
      </c>
      <c r="J221" s="147"/>
      <c r="K221" s="147"/>
      <c r="L221" s="147"/>
      <c r="M221" s="146">
        <f>M218+(N216*M219)</f>
        <v>532.24823553085037</v>
      </c>
      <c r="N221" s="146"/>
      <c r="O221" s="146"/>
      <c r="P221" s="8"/>
      <c r="Q221" s="8"/>
      <c r="R221" s="8"/>
      <c r="AB221" s="368"/>
      <c r="AC221" s="368"/>
      <c r="AD221" s="368"/>
    </row>
    <row r="222" spans="1:30" ht="20.100000000000001" customHeight="1" x14ac:dyDescent="0.25">
      <c r="A222" s="8"/>
      <c r="B222" s="8"/>
      <c r="C222" s="8"/>
      <c r="D222" s="8"/>
      <c r="E222" s="8"/>
      <c r="F222" s="8"/>
      <c r="G222" s="8"/>
      <c r="H222" s="8"/>
      <c r="I222" s="147" t="s">
        <v>30</v>
      </c>
      <c r="J222" s="147"/>
      <c r="K222" s="147"/>
      <c r="L222" s="147"/>
      <c r="M222" s="146">
        <f>M218-(N216*M219)</f>
        <v>394.66116374696981</v>
      </c>
      <c r="N222" s="146"/>
      <c r="O222" s="146"/>
      <c r="P222" s="8"/>
      <c r="Q222" s="8"/>
      <c r="R222" s="8"/>
      <c r="AB222" s="368"/>
      <c r="AC222" s="368"/>
      <c r="AD222" s="368"/>
    </row>
    <row r="223" spans="1:30" ht="20.100000000000001" customHeight="1" x14ac:dyDescent="0.25">
      <c r="A223" s="8"/>
      <c r="B223" s="8"/>
      <c r="C223" s="8"/>
      <c r="D223" s="8"/>
      <c r="E223" s="8"/>
      <c r="F223" s="8"/>
      <c r="G223" s="8"/>
      <c r="H223" s="8"/>
      <c r="I223" s="147" t="s">
        <v>33</v>
      </c>
      <c r="J223" s="147"/>
      <c r="K223" s="147"/>
      <c r="L223" s="147"/>
      <c r="M223" s="146">
        <f>MAX(B216:B218)</f>
        <v>519.969362074625</v>
      </c>
      <c r="N223" s="146"/>
      <c r="O223" s="146"/>
      <c r="P223" s="8"/>
      <c r="Q223" s="8"/>
      <c r="R223" s="8"/>
      <c r="AB223" s="368"/>
      <c r="AC223" s="368"/>
      <c r="AD223" s="368"/>
    </row>
    <row r="224" spans="1:30" ht="20.100000000000001" customHeight="1" x14ac:dyDescent="0.25">
      <c r="A224" s="8"/>
      <c r="B224" s="8"/>
      <c r="C224" s="8"/>
      <c r="D224" s="8"/>
      <c r="E224" s="8"/>
      <c r="F224" s="8"/>
      <c r="G224" s="8"/>
      <c r="H224" s="8"/>
      <c r="I224" s="147" t="s">
        <v>32</v>
      </c>
      <c r="J224" s="147"/>
      <c r="K224" s="147"/>
      <c r="L224" s="147"/>
      <c r="M224" s="146">
        <f>MIN(B216:B218)</f>
        <v>426.31578947368416</v>
      </c>
      <c r="N224" s="146"/>
      <c r="O224" s="146"/>
      <c r="P224" s="8"/>
      <c r="Q224" s="8"/>
      <c r="R224" s="8"/>
      <c r="AB224" s="368"/>
      <c r="AC224" s="368"/>
      <c r="AD224" s="368"/>
    </row>
    <row r="225" spans="1:22" ht="20.100000000000001" customHeight="1" x14ac:dyDescent="0.25">
      <c r="A225" s="8"/>
      <c r="B225" s="8"/>
      <c r="C225" s="8"/>
      <c r="D225" s="8"/>
      <c r="E225" s="8"/>
      <c r="F225" s="8"/>
      <c r="G225" s="8"/>
      <c r="H225" s="8"/>
      <c r="I225" s="8"/>
      <c r="J225" s="8"/>
      <c r="K225" s="8"/>
      <c r="L225" s="8"/>
      <c r="M225" s="8"/>
      <c r="N225" s="8"/>
      <c r="O225" s="8"/>
      <c r="P225" s="8"/>
      <c r="Q225" s="8"/>
      <c r="R225" s="8"/>
    </row>
    <row r="226" spans="1:22" s="367" customFormat="1" ht="20.100000000000001" customHeight="1" x14ac:dyDescent="0.25">
      <c r="A226" s="8"/>
      <c r="B226" s="8"/>
      <c r="C226" s="8"/>
      <c r="D226" s="8"/>
      <c r="E226" s="8"/>
      <c r="F226" s="8"/>
      <c r="G226" s="8"/>
      <c r="H226" s="8"/>
      <c r="I226" s="147" t="s">
        <v>36</v>
      </c>
      <c r="J226" s="147"/>
      <c r="K226" s="159" t="str">
        <f>IF(M226="Nada a excluir","",Z215)</f>
        <v/>
      </c>
      <c r="L226" s="159"/>
      <c r="M226" s="146" t="str" cm="1">
        <f t="array" ref="M226">_xlfn.IFS(AND(OR(M223&gt;M221,M224&lt;M222),(M223-M218)&gt;(M218-M224)),M223,AND(OR(M224&lt;M222,M223&gt;M221),(M218-M224)&gt;(M223-M218)),M224,AND(M223&lt;=M221,M224&gt;=M222),"Nada a excluir")</f>
        <v>Nada a excluir</v>
      </c>
      <c r="N226" s="146"/>
      <c r="O226" s="146"/>
      <c r="P226" s="8"/>
      <c r="Q226" s="8"/>
      <c r="R226" s="8"/>
      <c r="S226" s="356"/>
      <c r="T226" s="356"/>
      <c r="U226" s="356"/>
      <c r="V226" s="356"/>
    </row>
    <row r="227" spans="1:22" s="367" customFormat="1" ht="20.100000000000001" customHeight="1" x14ac:dyDescent="0.25">
      <c r="A227" s="8"/>
      <c r="B227" s="8"/>
      <c r="C227" s="8"/>
      <c r="D227" s="8"/>
      <c r="E227" s="8"/>
      <c r="F227" s="8"/>
      <c r="G227" s="8"/>
      <c r="H227" s="8"/>
      <c r="I227" s="149" t="s">
        <v>35</v>
      </c>
      <c r="J227" s="149"/>
      <c r="K227" s="149"/>
      <c r="L227" s="149"/>
      <c r="M227" s="152" t="str">
        <f>IF(M226="Nada a excluir","Encerrar","Continuar")</f>
        <v>Encerrar</v>
      </c>
      <c r="N227" s="152"/>
      <c r="O227" s="152"/>
      <c r="P227" s="8"/>
      <c r="Q227" s="8"/>
      <c r="R227" s="8"/>
      <c r="S227" s="356"/>
      <c r="T227" s="356"/>
      <c r="U227" s="356"/>
      <c r="V227" s="356"/>
    </row>
    <row r="228" spans="1:22" ht="20.100000000000001" customHeight="1" x14ac:dyDescent="0.25">
      <c r="A228" s="8"/>
      <c r="B228" s="8"/>
      <c r="C228" s="8"/>
      <c r="D228" s="8"/>
      <c r="E228" s="8"/>
      <c r="F228" s="8"/>
      <c r="G228" s="8"/>
      <c r="H228" s="8"/>
      <c r="I228" s="8"/>
      <c r="J228" s="8"/>
      <c r="K228" s="8"/>
      <c r="L228" s="8"/>
      <c r="M228" s="8"/>
      <c r="N228" s="8"/>
      <c r="O228" s="8"/>
      <c r="P228" s="8"/>
      <c r="Q228" s="8"/>
      <c r="R228" s="8"/>
    </row>
    <row r="229" spans="1:22" s="367" customFormat="1" ht="20.100000000000001" customHeight="1" x14ac:dyDescent="0.25">
      <c r="A229" s="8"/>
      <c r="B229" s="8"/>
      <c r="C229" s="8"/>
      <c r="D229" s="8"/>
      <c r="E229" s="8"/>
      <c r="F229" s="8"/>
      <c r="G229" s="8"/>
      <c r="H229" s="8"/>
      <c r="I229" s="147" t="s">
        <v>34</v>
      </c>
      <c r="J229" s="147"/>
      <c r="K229" s="147"/>
      <c r="L229" s="147"/>
      <c r="M229" s="154">
        <f>M219</f>
        <v>49.742464225905067</v>
      </c>
      <c r="N229" s="155"/>
      <c r="O229" s="155"/>
      <c r="P229" s="8"/>
      <c r="Q229" s="8"/>
      <c r="R229" s="8"/>
      <c r="S229" s="356"/>
      <c r="T229" s="356"/>
      <c r="U229" s="356"/>
      <c r="V229" s="356"/>
    </row>
    <row r="230" spans="1:22" s="367" customFormat="1" ht="20.100000000000001" customHeight="1" x14ac:dyDescent="0.25">
      <c r="A230" s="8"/>
      <c r="B230" s="8"/>
      <c r="C230" s="8"/>
      <c r="D230" s="8"/>
      <c r="E230" s="8"/>
      <c r="F230" s="8"/>
      <c r="G230" s="8"/>
      <c r="H230" s="8"/>
      <c r="I230" s="149" t="s">
        <v>21</v>
      </c>
      <c r="J230" s="149"/>
      <c r="K230" s="149"/>
      <c r="L230" s="149"/>
      <c r="M230" s="151">
        <f>M219/M218</f>
        <v>0.10732972233243238</v>
      </c>
      <c r="N230" s="151"/>
      <c r="O230" s="151"/>
      <c r="P230" s="8"/>
      <c r="Q230" s="8"/>
      <c r="R230" s="8"/>
      <c r="S230" s="356"/>
      <c r="T230" s="356"/>
      <c r="U230" s="356"/>
      <c r="V230" s="356"/>
    </row>
    <row r="231" spans="1:22" ht="20.100000000000001" customHeight="1" x14ac:dyDescent="0.25">
      <c r="A231" s="8"/>
      <c r="B231" s="8"/>
      <c r="C231" s="8"/>
      <c r="D231" s="8"/>
      <c r="E231" s="8"/>
      <c r="F231" s="8"/>
      <c r="G231" s="8"/>
      <c r="H231" s="8"/>
      <c r="I231" s="8"/>
      <c r="J231" s="8"/>
      <c r="K231" s="8"/>
      <c r="L231" s="8"/>
      <c r="M231" s="8"/>
      <c r="N231" s="8"/>
      <c r="O231" s="8"/>
      <c r="P231" s="8"/>
      <c r="Q231" s="8"/>
      <c r="R231" s="8"/>
    </row>
    <row r="232" spans="1:22" ht="20.100000000000001" customHeight="1" x14ac:dyDescent="0.25">
      <c r="A232" s="8"/>
      <c r="B232" s="8"/>
      <c r="C232" s="8"/>
      <c r="D232" s="8"/>
      <c r="E232" s="8"/>
      <c r="F232" s="8"/>
      <c r="G232" s="8"/>
      <c r="H232" s="8"/>
      <c r="I232" s="8"/>
      <c r="J232" s="8"/>
      <c r="K232" s="8"/>
      <c r="L232" s="8"/>
      <c r="M232" s="8"/>
      <c r="N232" s="8"/>
      <c r="O232" s="8"/>
      <c r="P232" s="8"/>
      <c r="Q232" s="8"/>
      <c r="R232" s="8"/>
    </row>
    <row r="233" spans="1:22" ht="20.100000000000001" customHeight="1" x14ac:dyDescent="0.25">
      <c r="A233" s="8"/>
      <c r="B233" s="8"/>
      <c r="C233" s="8"/>
      <c r="D233" s="8"/>
      <c r="E233" s="8"/>
      <c r="F233" s="8"/>
      <c r="G233" s="8"/>
      <c r="H233" s="8"/>
      <c r="I233" s="8"/>
      <c r="J233" s="8"/>
      <c r="K233" s="8"/>
      <c r="L233" s="8"/>
      <c r="M233" s="8"/>
      <c r="N233" s="8"/>
      <c r="O233" s="8"/>
      <c r="P233" s="8"/>
      <c r="Q233" s="8"/>
      <c r="R233" s="8"/>
    </row>
    <row r="234" spans="1:22" ht="20.100000000000001" customHeight="1" x14ac:dyDescent="0.25">
      <c r="A234" s="8"/>
      <c r="B234" s="8"/>
      <c r="C234" s="8"/>
      <c r="D234" s="8"/>
      <c r="E234" s="8"/>
      <c r="F234" s="8"/>
      <c r="G234" s="8"/>
      <c r="H234" s="8"/>
      <c r="I234" s="8"/>
      <c r="J234" s="8"/>
      <c r="K234" s="8"/>
      <c r="L234" s="8"/>
      <c r="M234" s="8"/>
      <c r="N234" s="8"/>
      <c r="O234" s="8"/>
      <c r="P234" s="8"/>
      <c r="Q234" s="8"/>
      <c r="R234" s="8"/>
    </row>
    <row r="235" spans="1:22" ht="20.100000000000001" customHeight="1" x14ac:dyDescent="0.25">
      <c r="A235" s="8"/>
      <c r="B235" s="8"/>
      <c r="C235" s="8"/>
      <c r="D235" s="8"/>
      <c r="E235" s="8"/>
      <c r="F235" s="8"/>
      <c r="G235" s="8"/>
      <c r="H235" s="8"/>
      <c r="I235" s="8"/>
      <c r="J235" s="8"/>
      <c r="K235" s="8"/>
      <c r="L235" s="8"/>
      <c r="M235" s="8"/>
      <c r="N235" s="8"/>
      <c r="O235" s="8"/>
      <c r="P235" s="8"/>
      <c r="Q235" s="8"/>
      <c r="R235" s="8"/>
    </row>
    <row r="236" spans="1:22" ht="20.100000000000001" customHeight="1" x14ac:dyDescent="0.25">
      <c r="A236" s="8"/>
      <c r="B236" s="8"/>
      <c r="C236" s="8"/>
      <c r="D236" s="8"/>
      <c r="E236" s="8"/>
      <c r="F236" s="8"/>
      <c r="G236" s="8"/>
      <c r="H236" s="8"/>
      <c r="I236" s="8"/>
      <c r="J236" s="8"/>
      <c r="K236" s="8"/>
      <c r="L236" s="8"/>
      <c r="M236" s="8"/>
      <c r="N236" s="8"/>
      <c r="O236" s="8"/>
      <c r="P236" s="8"/>
      <c r="Q236" s="8"/>
      <c r="R236" s="8"/>
    </row>
    <row r="237" spans="1:22" ht="20.100000000000001" customHeight="1" x14ac:dyDescent="0.25">
      <c r="A237" s="8"/>
      <c r="B237" s="8"/>
      <c r="C237" s="8"/>
      <c r="D237" s="8"/>
      <c r="E237" s="8"/>
      <c r="F237" s="8"/>
      <c r="G237" s="8"/>
      <c r="H237" s="8"/>
      <c r="I237" s="8"/>
      <c r="J237" s="8"/>
      <c r="K237" s="8"/>
      <c r="L237" s="8"/>
      <c r="M237" s="8"/>
      <c r="N237" s="8"/>
      <c r="O237" s="8"/>
      <c r="P237" s="8"/>
      <c r="Q237" s="8"/>
      <c r="R237" s="8"/>
    </row>
    <row r="238" spans="1:22" ht="20.100000000000001" customHeight="1" x14ac:dyDescent="0.25">
      <c r="A238" s="8"/>
      <c r="B238" s="8"/>
      <c r="C238" s="8"/>
      <c r="D238" s="8"/>
      <c r="E238" s="8"/>
      <c r="F238" s="8"/>
      <c r="G238" s="8"/>
      <c r="H238" s="8"/>
      <c r="I238" s="8"/>
      <c r="J238" s="8"/>
      <c r="K238" s="8"/>
      <c r="L238" s="8"/>
      <c r="M238" s="8"/>
      <c r="N238" s="8"/>
      <c r="O238" s="8"/>
      <c r="P238" s="8"/>
      <c r="Q238" s="8"/>
      <c r="R238" s="8"/>
    </row>
    <row r="239" spans="1:22" ht="20.100000000000001" customHeight="1" x14ac:dyDescent="0.25">
      <c r="A239" s="8"/>
      <c r="B239" s="8"/>
      <c r="C239" s="8"/>
      <c r="D239" s="8"/>
      <c r="E239" s="8"/>
      <c r="F239" s="8"/>
      <c r="G239" s="8"/>
      <c r="H239" s="8"/>
      <c r="I239" s="8"/>
      <c r="J239" s="8"/>
      <c r="K239" s="8"/>
      <c r="L239" s="8"/>
      <c r="M239" s="8"/>
      <c r="N239" s="8"/>
      <c r="O239" s="8"/>
      <c r="P239" s="8"/>
      <c r="Q239" s="8"/>
      <c r="R239" s="8"/>
    </row>
    <row r="240" spans="1:22" ht="20.100000000000001" customHeight="1" x14ac:dyDescent="0.25">
      <c r="A240" s="8"/>
      <c r="B240" s="8"/>
      <c r="C240" s="8"/>
      <c r="D240" s="8"/>
      <c r="E240" s="8"/>
      <c r="F240" s="8"/>
      <c r="G240" s="8"/>
      <c r="H240" s="8"/>
      <c r="I240" s="8"/>
      <c r="J240" s="8"/>
      <c r="K240" s="8"/>
      <c r="L240" s="8"/>
      <c r="M240" s="8"/>
      <c r="N240" s="8"/>
      <c r="O240" s="8"/>
      <c r="P240" s="8"/>
      <c r="Q240" s="8"/>
      <c r="R240" s="8"/>
    </row>
    <row r="241" spans="1:26" ht="20.100000000000001" customHeight="1" x14ac:dyDescent="0.25">
      <c r="A241" s="8"/>
      <c r="B241" s="8"/>
      <c r="C241" s="8"/>
      <c r="D241" s="8"/>
      <c r="E241" s="8"/>
      <c r="F241" s="8"/>
      <c r="G241" s="8"/>
      <c r="H241" s="8"/>
      <c r="I241" s="8"/>
      <c r="J241" s="8"/>
      <c r="K241" s="8"/>
      <c r="L241" s="8"/>
      <c r="M241" s="8"/>
      <c r="N241" s="8"/>
      <c r="O241" s="8"/>
      <c r="P241" s="8"/>
      <c r="Q241" s="8"/>
      <c r="R241" s="8"/>
    </row>
    <row r="242" spans="1:26" ht="20.100000000000001" customHeight="1" x14ac:dyDescent="0.25">
      <c r="A242" s="8"/>
      <c r="B242" s="8"/>
      <c r="C242" s="8"/>
      <c r="D242" s="8"/>
      <c r="E242" s="8"/>
      <c r="F242" s="8"/>
      <c r="G242" s="8"/>
      <c r="H242" s="8"/>
      <c r="I242" s="8"/>
      <c r="J242" s="8"/>
      <c r="K242" s="8"/>
      <c r="L242" s="8"/>
      <c r="M242" s="8"/>
      <c r="N242" s="8"/>
      <c r="O242" s="8"/>
      <c r="P242" s="8"/>
      <c r="Q242" s="8"/>
      <c r="R242" s="8"/>
    </row>
    <row r="243" spans="1:26" ht="20.100000000000001" customHeight="1" x14ac:dyDescent="0.25">
      <c r="A243" s="8"/>
      <c r="B243" s="8"/>
      <c r="C243" s="8"/>
      <c r="D243" s="8"/>
      <c r="E243" s="8"/>
      <c r="F243" s="8"/>
      <c r="G243" s="8"/>
      <c r="H243" s="8"/>
      <c r="I243" s="8"/>
      <c r="J243" s="8"/>
      <c r="K243" s="8"/>
      <c r="L243" s="8"/>
      <c r="M243" s="8"/>
      <c r="N243" s="8"/>
      <c r="O243" s="8"/>
      <c r="P243" s="8"/>
      <c r="Q243" s="8"/>
      <c r="R243" s="8"/>
    </row>
    <row r="244" spans="1:26" ht="20.100000000000001" customHeight="1" x14ac:dyDescent="0.25">
      <c r="A244" s="8"/>
      <c r="B244" s="8"/>
      <c r="C244" s="8"/>
      <c r="D244" s="8"/>
      <c r="E244" s="8"/>
      <c r="F244" s="8"/>
      <c r="G244" s="8"/>
      <c r="H244" s="8"/>
      <c r="I244" s="8"/>
      <c r="J244" s="8"/>
      <c r="K244" s="8"/>
      <c r="L244" s="8"/>
      <c r="M244" s="8"/>
      <c r="N244" s="8"/>
      <c r="O244" s="8"/>
      <c r="P244" s="8"/>
      <c r="Q244" s="8"/>
      <c r="R244" s="8"/>
    </row>
    <row r="245" spans="1:26" ht="20.100000000000001" customHeight="1" x14ac:dyDescent="0.25">
      <c r="A245" s="8"/>
      <c r="B245" s="8"/>
      <c r="C245" s="8"/>
      <c r="D245" s="8"/>
      <c r="E245" s="8"/>
      <c r="F245" s="8"/>
      <c r="G245" s="8"/>
      <c r="H245" s="8"/>
      <c r="I245" s="8"/>
      <c r="J245" s="8"/>
      <c r="K245" s="8"/>
      <c r="L245" s="8"/>
      <c r="M245" s="8"/>
      <c r="N245" s="8"/>
      <c r="O245" s="8"/>
      <c r="P245" s="8"/>
      <c r="Q245" s="8"/>
      <c r="R245" s="8"/>
    </row>
    <row r="246" spans="1:26" ht="20.100000000000001" customHeight="1" x14ac:dyDescent="0.25">
      <c r="A246" s="8"/>
      <c r="B246" s="8"/>
      <c r="C246" s="8"/>
      <c r="D246" s="8"/>
      <c r="E246" s="8"/>
      <c r="F246" s="8"/>
      <c r="G246" s="8"/>
      <c r="H246" s="8"/>
      <c r="I246" s="8"/>
      <c r="J246" s="8"/>
      <c r="K246" s="8"/>
      <c r="L246" s="8"/>
      <c r="M246" s="8"/>
      <c r="N246" s="8"/>
      <c r="O246" s="8"/>
      <c r="P246" s="8"/>
      <c r="Q246" s="8"/>
      <c r="R246" s="8"/>
    </row>
    <row r="247" spans="1:26" ht="20.100000000000001" customHeight="1" x14ac:dyDescent="0.25">
      <c r="A247" s="8"/>
      <c r="B247" s="8"/>
      <c r="C247" s="8"/>
      <c r="D247" s="8"/>
      <c r="E247" s="8"/>
      <c r="F247" s="8"/>
      <c r="G247" s="8"/>
      <c r="H247" s="8"/>
      <c r="I247" s="8"/>
      <c r="J247" s="8"/>
      <c r="K247" s="8"/>
      <c r="L247" s="8"/>
      <c r="M247" s="8"/>
      <c r="N247" s="8"/>
      <c r="O247" s="8"/>
      <c r="P247" s="8"/>
      <c r="Q247" s="8"/>
      <c r="R247" s="8"/>
    </row>
    <row r="248" spans="1:26" ht="20.100000000000001" customHeight="1" x14ac:dyDescent="0.25">
      <c r="A248" s="8"/>
      <c r="B248" s="8"/>
      <c r="C248" s="8"/>
      <c r="D248" s="8"/>
      <c r="E248" s="8"/>
      <c r="F248" s="8"/>
      <c r="G248" s="8"/>
      <c r="H248" s="8"/>
      <c r="I248" s="8"/>
      <c r="J248" s="8"/>
      <c r="K248" s="8"/>
      <c r="L248" s="8"/>
      <c r="M248" s="8"/>
      <c r="N248" s="8"/>
      <c r="O248" s="8"/>
      <c r="P248" s="8"/>
      <c r="Q248" s="8"/>
      <c r="R248" s="8"/>
    </row>
    <row r="249" spans="1:26" ht="20.100000000000001" customHeight="1" x14ac:dyDescent="0.25">
      <c r="A249" s="169" t="s">
        <v>234</v>
      </c>
      <c r="B249" s="169"/>
      <c r="C249" s="169"/>
      <c r="D249" s="169"/>
      <c r="E249" s="169"/>
      <c r="F249" s="169"/>
      <c r="G249" s="169"/>
      <c r="H249" s="169"/>
      <c r="I249" s="169"/>
      <c r="J249" s="169"/>
      <c r="K249" s="169"/>
      <c r="L249" s="169"/>
      <c r="M249" s="169"/>
      <c r="N249" s="169"/>
      <c r="O249" s="169"/>
      <c r="P249" s="169"/>
      <c r="Q249" s="169"/>
      <c r="R249" s="169"/>
    </row>
    <row r="250" spans="1:26" ht="20.100000000000001" customHeight="1" x14ac:dyDescent="0.25">
      <c r="A250" s="8"/>
      <c r="B250" s="8"/>
      <c r="C250" s="8"/>
      <c r="D250" s="8"/>
      <c r="E250" s="8"/>
      <c r="F250" s="8"/>
      <c r="G250" s="8"/>
      <c r="H250" s="8"/>
      <c r="I250" s="8"/>
      <c r="J250" s="8"/>
      <c r="K250" s="8"/>
      <c r="L250" s="8"/>
      <c r="M250" s="8"/>
      <c r="N250" s="8"/>
      <c r="O250" s="8"/>
      <c r="P250" s="8"/>
      <c r="Q250" s="8"/>
      <c r="R250" s="8"/>
    </row>
    <row r="251" spans="1:26" ht="20.100000000000001" customHeight="1" x14ac:dyDescent="0.25">
      <c r="A251" s="134" t="s">
        <v>5</v>
      </c>
      <c r="B251" s="163" t="s">
        <v>18</v>
      </c>
      <c r="C251" s="163"/>
      <c r="D251" s="163"/>
      <c r="E251" s="163"/>
      <c r="F251" s="163"/>
      <c r="G251" s="8"/>
      <c r="H251" s="8"/>
      <c r="I251" s="147" t="s">
        <v>69</v>
      </c>
      <c r="J251" s="147"/>
      <c r="K251" s="147"/>
      <c r="L251" s="147"/>
      <c r="M251" s="147"/>
      <c r="N251" s="180">
        <f>COUNT(B252:B254)</f>
        <v>3</v>
      </c>
      <c r="O251" s="180"/>
      <c r="P251" s="8"/>
      <c r="Q251" s="8"/>
      <c r="R251" s="8"/>
      <c r="V251" s="357">
        <f>_xlfn.T.INV.2T(N252,N253)</f>
        <v>6.3137515146750438</v>
      </c>
      <c r="W251" s="357" t="s">
        <v>30</v>
      </c>
      <c r="X251" s="357" t="s">
        <v>31</v>
      </c>
      <c r="Y251" s="357" t="s">
        <v>22</v>
      </c>
      <c r="Z251" s="370" t="e">
        <f>VLOOKUP(M264,B252:G254,6,0)</f>
        <v>#N/A</v>
      </c>
    </row>
    <row r="252" spans="1:26" ht="20.100000000000001" customHeight="1" x14ac:dyDescent="0.25">
      <c r="A252" s="43">
        <v>1</v>
      </c>
      <c r="B252" s="185">
        <f>N153</f>
        <v>426.31578947368416</v>
      </c>
      <c r="C252" s="185"/>
      <c r="D252" s="185"/>
      <c r="E252" s="185"/>
      <c r="F252" s="185"/>
      <c r="G252" s="41">
        <f>A252</f>
        <v>1</v>
      </c>
      <c r="H252" s="8"/>
      <c r="I252" s="147" t="s">
        <v>38</v>
      </c>
      <c r="J252" s="147"/>
      <c r="K252" s="147"/>
      <c r="L252" s="147"/>
      <c r="M252" s="147"/>
      <c r="N252" s="195" cm="1">
        <f t="array" ref="N252">_xlfn.IFS(N251&lt;=5,0.1,AND(N251&gt;=6,N251&lt;=10),0.05,AND(N251&gt;=11,N251&lt;=50),0.01,N251&gt;50,0.001)</f>
        <v>0.1</v>
      </c>
      <c r="O252" s="195"/>
      <c r="P252" s="8"/>
      <c r="Q252" s="8"/>
      <c r="R252" s="8"/>
      <c r="V252" s="357">
        <f>((((V251^2)*(N251))-V251^2)/(N251-2+V251^2))^(1/2)</f>
        <v>1.3968022466674204</v>
      </c>
      <c r="W252" s="368">
        <f>$M$260</f>
        <v>393.97431385339212</v>
      </c>
      <c r="X252" s="368">
        <f>$M$259</f>
        <v>532.93508542442805</v>
      </c>
      <c r="Y252" s="368">
        <f>$M$256</f>
        <v>463.45469963891009</v>
      </c>
    </row>
    <row r="253" spans="1:26" ht="20.100000000000001" customHeight="1" x14ac:dyDescent="0.25">
      <c r="A253" s="44">
        <v>2</v>
      </c>
      <c r="B253" s="150">
        <f>N154</f>
        <v>444.07894736842098</v>
      </c>
      <c r="C253" s="150"/>
      <c r="D253" s="150"/>
      <c r="E253" s="150"/>
      <c r="F253" s="150"/>
      <c r="G253" s="41">
        <f t="shared" ref="G253:G254" si="22">A253</f>
        <v>2</v>
      </c>
      <c r="H253" s="8"/>
      <c r="I253" s="147" t="s">
        <v>39</v>
      </c>
      <c r="J253" s="147"/>
      <c r="K253" s="147"/>
      <c r="L253" s="147"/>
      <c r="M253" s="147"/>
      <c r="N253" s="182">
        <f>N251-2</f>
        <v>1</v>
      </c>
      <c r="O253" s="182"/>
      <c r="P253" s="8"/>
      <c r="Q253" s="8"/>
      <c r="R253" s="8"/>
      <c r="W253" s="368">
        <f>$M$260</f>
        <v>393.97431385339212</v>
      </c>
      <c r="X253" s="368">
        <f>$M$259</f>
        <v>532.93508542442805</v>
      </c>
      <c r="Y253" s="368">
        <f>$M$256</f>
        <v>463.45469963891009</v>
      </c>
    </row>
    <row r="254" spans="1:26" ht="20.100000000000001" customHeight="1" x14ac:dyDescent="0.25">
      <c r="A254" s="44">
        <v>3</v>
      </c>
      <c r="B254" s="150">
        <f>N155</f>
        <v>519.969362074625</v>
      </c>
      <c r="C254" s="150"/>
      <c r="D254" s="150"/>
      <c r="E254" s="150"/>
      <c r="F254" s="150"/>
      <c r="G254" s="41">
        <f t="shared" si="22"/>
        <v>3</v>
      </c>
      <c r="H254" s="8"/>
      <c r="I254" s="147" t="s">
        <v>37</v>
      </c>
      <c r="J254" s="147"/>
      <c r="K254" s="147"/>
      <c r="L254" s="147"/>
      <c r="M254" s="147"/>
      <c r="N254" s="181">
        <f>V252</f>
        <v>1.3968022466674204</v>
      </c>
      <c r="O254" s="181"/>
      <c r="P254" s="8"/>
      <c r="Q254" s="8"/>
      <c r="R254" s="8"/>
      <c r="T254" s="357"/>
      <c r="W254" s="368">
        <f>$M$260</f>
        <v>393.97431385339212</v>
      </c>
      <c r="X254" s="368">
        <f>$M$259</f>
        <v>532.93508542442805</v>
      </c>
      <c r="Y254" s="368">
        <f>$M$256</f>
        <v>463.45469963891009</v>
      </c>
    </row>
    <row r="255" spans="1:26" ht="20.100000000000001" customHeight="1" x14ac:dyDescent="0.25">
      <c r="A255" s="8"/>
      <c r="B255" s="8"/>
      <c r="C255" s="8"/>
      <c r="D255" s="8"/>
      <c r="E255" s="8"/>
      <c r="F255" s="8"/>
      <c r="G255" s="41"/>
      <c r="H255" s="8"/>
      <c r="I255" s="8"/>
      <c r="J255" s="8"/>
      <c r="K255" s="8"/>
      <c r="L255" s="8"/>
      <c r="M255" s="8"/>
      <c r="N255" s="8"/>
      <c r="O255" s="8"/>
      <c r="P255" s="8"/>
      <c r="Q255" s="8"/>
      <c r="R255" s="8"/>
      <c r="T255" s="357"/>
      <c r="W255" s="368"/>
      <c r="X255" s="368"/>
      <c r="Y255" s="368"/>
    </row>
    <row r="256" spans="1:26" ht="20.100000000000001" customHeight="1" x14ac:dyDescent="0.25">
      <c r="A256" s="8"/>
      <c r="B256" s="8"/>
      <c r="C256" s="8"/>
      <c r="D256" s="8"/>
      <c r="E256" s="8"/>
      <c r="F256" s="8"/>
      <c r="G256" s="7"/>
      <c r="H256" s="8"/>
      <c r="I256" s="147" t="s">
        <v>22</v>
      </c>
      <c r="J256" s="147"/>
      <c r="K256" s="147"/>
      <c r="L256" s="147"/>
      <c r="M256" s="146">
        <f>AVERAGE(B252:B254)</f>
        <v>463.45469963891009</v>
      </c>
      <c r="N256" s="146"/>
      <c r="O256" s="146"/>
      <c r="P256" s="8"/>
      <c r="Q256" s="8"/>
      <c r="R256" s="8"/>
      <c r="W256" s="368"/>
      <c r="X256" s="368"/>
      <c r="Y256" s="368"/>
    </row>
    <row r="257" spans="1:22" s="367" customFormat="1" ht="20.100000000000001" customHeight="1" x14ac:dyDescent="0.25">
      <c r="A257" s="8"/>
      <c r="B257" s="8"/>
      <c r="C257" s="8"/>
      <c r="D257" s="8"/>
      <c r="E257" s="8"/>
      <c r="F257" s="8"/>
      <c r="G257" s="8"/>
      <c r="H257" s="8"/>
      <c r="I257" s="147" t="s">
        <v>23</v>
      </c>
      <c r="J257" s="147"/>
      <c r="K257" s="147"/>
      <c r="L257" s="147"/>
      <c r="M257" s="146">
        <f>STDEVA(B252:F254)</f>
        <v>49.742464225905067</v>
      </c>
      <c r="N257" s="146"/>
      <c r="O257" s="146"/>
      <c r="P257" s="8"/>
      <c r="Q257" s="8"/>
      <c r="R257" s="8"/>
      <c r="S257" s="356"/>
      <c r="T257" s="356"/>
      <c r="U257" s="356"/>
      <c r="V257" s="356"/>
    </row>
    <row r="258" spans="1:22" ht="20.100000000000001" customHeight="1" x14ac:dyDescent="0.25">
      <c r="A258" s="8"/>
      <c r="B258" s="8"/>
      <c r="C258" s="8"/>
      <c r="D258" s="8"/>
      <c r="E258" s="8"/>
      <c r="F258" s="8"/>
      <c r="G258" s="8"/>
      <c r="H258" s="8"/>
      <c r="I258" s="8"/>
      <c r="J258" s="8"/>
      <c r="K258" s="8"/>
      <c r="L258" s="8"/>
      <c r="M258" s="8"/>
      <c r="N258" s="8"/>
      <c r="O258" s="8"/>
      <c r="P258" s="8"/>
      <c r="Q258" s="8"/>
      <c r="R258" s="8"/>
    </row>
    <row r="259" spans="1:22" s="367" customFormat="1" ht="20.100000000000001" customHeight="1" x14ac:dyDescent="0.25">
      <c r="A259" s="8"/>
      <c r="B259" s="8"/>
      <c r="C259" s="8"/>
      <c r="D259" s="8"/>
      <c r="E259" s="8"/>
      <c r="F259" s="8"/>
      <c r="G259" s="8"/>
      <c r="H259" s="8"/>
      <c r="I259" s="147" t="s">
        <v>31</v>
      </c>
      <c r="J259" s="147"/>
      <c r="K259" s="147"/>
      <c r="L259" s="147"/>
      <c r="M259" s="146">
        <f>M256+(N254*M257)</f>
        <v>532.93508542442805</v>
      </c>
      <c r="N259" s="146"/>
      <c r="O259" s="146"/>
      <c r="P259" s="8"/>
      <c r="Q259" s="8"/>
      <c r="R259" s="8"/>
      <c r="S259" s="356"/>
      <c r="T259" s="356"/>
      <c r="U259" s="356"/>
      <c r="V259" s="356"/>
    </row>
    <row r="260" spans="1:22" s="367" customFormat="1" ht="20.100000000000001" customHeight="1" x14ac:dyDescent="0.25">
      <c r="A260" s="8"/>
      <c r="B260" s="8"/>
      <c r="C260" s="8"/>
      <c r="D260" s="8"/>
      <c r="E260" s="8"/>
      <c r="F260" s="8"/>
      <c r="G260" s="8"/>
      <c r="H260" s="8"/>
      <c r="I260" s="147" t="s">
        <v>30</v>
      </c>
      <c r="J260" s="147"/>
      <c r="K260" s="147"/>
      <c r="L260" s="147"/>
      <c r="M260" s="146">
        <f>M256-(N254*M257)</f>
        <v>393.97431385339212</v>
      </c>
      <c r="N260" s="146"/>
      <c r="O260" s="146"/>
      <c r="P260" s="8"/>
      <c r="Q260" s="8"/>
      <c r="R260" s="8"/>
      <c r="S260" s="356"/>
      <c r="T260" s="356"/>
      <c r="U260" s="356"/>
      <c r="V260" s="356"/>
    </row>
    <row r="261" spans="1:22" s="367" customFormat="1" ht="20.100000000000001" customHeight="1" x14ac:dyDescent="0.25">
      <c r="A261" s="8"/>
      <c r="B261" s="8"/>
      <c r="C261" s="8"/>
      <c r="D261" s="8"/>
      <c r="E261" s="8"/>
      <c r="F261" s="8"/>
      <c r="G261" s="8"/>
      <c r="H261" s="8"/>
      <c r="I261" s="147" t="s">
        <v>33</v>
      </c>
      <c r="J261" s="147"/>
      <c r="K261" s="147"/>
      <c r="L261" s="147"/>
      <c r="M261" s="146">
        <f>MAX(B252:B254)</f>
        <v>519.969362074625</v>
      </c>
      <c r="N261" s="146"/>
      <c r="O261" s="146"/>
      <c r="P261" s="8"/>
      <c r="Q261" s="8"/>
      <c r="R261" s="8"/>
      <c r="S261" s="356"/>
      <c r="T261" s="356"/>
      <c r="U261" s="356"/>
      <c r="V261" s="356"/>
    </row>
    <row r="262" spans="1:22" s="367" customFormat="1" ht="20.100000000000001" customHeight="1" x14ac:dyDescent="0.25">
      <c r="A262" s="8"/>
      <c r="B262" s="8"/>
      <c r="C262" s="8"/>
      <c r="D262" s="8"/>
      <c r="E262" s="8"/>
      <c r="F262" s="8"/>
      <c r="G262" s="8"/>
      <c r="H262" s="8"/>
      <c r="I262" s="147" t="s">
        <v>32</v>
      </c>
      <c r="J262" s="147"/>
      <c r="K262" s="147"/>
      <c r="L262" s="147"/>
      <c r="M262" s="146">
        <f>MIN(B252:B254)</f>
        <v>426.31578947368416</v>
      </c>
      <c r="N262" s="146"/>
      <c r="O262" s="146"/>
      <c r="P262" s="8"/>
      <c r="Q262" s="8"/>
      <c r="R262" s="8"/>
      <c r="S262" s="356"/>
      <c r="T262" s="356"/>
      <c r="U262" s="356"/>
      <c r="V262" s="356"/>
    </row>
    <row r="263" spans="1:22" ht="20.100000000000001" customHeight="1" x14ac:dyDescent="0.25">
      <c r="A263" s="8"/>
      <c r="B263" s="8"/>
      <c r="C263" s="8"/>
      <c r="D263" s="8"/>
      <c r="E263" s="8"/>
      <c r="F263" s="8"/>
      <c r="G263" s="8"/>
      <c r="H263" s="8"/>
      <c r="I263" s="8"/>
      <c r="J263" s="8"/>
      <c r="K263" s="8"/>
      <c r="L263" s="8"/>
      <c r="M263" s="8"/>
      <c r="N263" s="8"/>
      <c r="O263" s="8"/>
      <c r="P263" s="8"/>
      <c r="Q263" s="8"/>
      <c r="R263" s="8"/>
    </row>
    <row r="264" spans="1:22" s="367" customFormat="1" ht="20.100000000000001" customHeight="1" x14ac:dyDescent="0.25">
      <c r="A264" s="8"/>
      <c r="B264" s="8"/>
      <c r="C264" s="8"/>
      <c r="D264" s="8"/>
      <c r="E264" s="8"/>
      <c r="F264" s="8"/>
      <c r="G264" s="8"/>
      <c r="H264" s="8"/>
      <c r="I264" s="147" t="s">
        <v>36</v>
      </c>
      <c r="J264" s="147"/>
      <c r="K264" s="159" t="str">
        <f>IF(M264="Nada a excluir","",Z251)</f>
        <v/>
      </c>
      <c r="L264" s="159"/>
      <c r="M264" s="146" t="str" cm="1">
        <f t="array" ref="M264">_xlfn.IFS(AND(OR(M261&gt;M259,M262&lt;M260),(M261-M256)&gt;(M256-M262)),M261,AND(OR(M262&lt;M260,M261&gt;M259),(M256-M262)&gt;(M261-M256)),M262,AND(M261&lt;=M259,M262&gt;=M260),"Nada a excluir")</f>
        <v>Nada a excluir</v>
      </c>
      <c r="N264" s="146"/>
      <c r="O264" s="146"/>
      <c r="P264" s="8"/>
      <c r="Q264" s="8"/>
      <c r="R264" s="8"/>
      <c r="S264" s="356"/>
      <c r="T264" s="356"/>
      <c r="U264" s="356"/>
      <c r="V264" s="356"/>
    </row>
    <row r="265" spans="1:22" s="367" customFormat="1" ht="20.100000000000001" customHeight="1" x14ac:dyDescent="0.25">
      <c r="A265" s="8"/>
      <c r="B265" s="8"/>
      <c r="C265" s="8"/>
      <c r="D265" s="8"/>
      <c r="E265" s="8"/>
      <c r="F265" s="8"/>
      <c r="G265" s="8"/>
      <c r="H265" s="8"/>
      <c r="I265" s="149" t="s">
        <v>35</v>
      </c>
      <c r="J265" s="149"/>
      <c r="K265" s="149"/>
      <c r="L265" s="149"/>
      <c r="M265" s="152" t="str">
        <f>IF(M264="Nada a excluir","Encerrar","Continuar")</f>
        <v>Encerrar</v>
      </c>
      <c r="N265" s="152"/>
      <c r="O265" s="152"/>
      <c r="P265" s="8"/>
      <c r="Q265" s="8"/>
      <c r="R265" s="8"/>
      <c r="S265" s="356"/>
      <c r="T265" s="356"/>
      <c r="U265" s="356"/>
      <c r="V265" s="356"/>
    </row>
    <row r="266" spans="1:22" ht="20.100000000000001" customHeight="1" x14ac:dyDescent="0.25">
      <c r="A266" s="8"/>
      <c r="B266" s="8"/>
      <c r="C266" s="8"/>
      <c r="D266" s="8"/>
      <c r="E266" s="8"/>
      <c r="F266" s="8"/>
      <c r="G266" s="8"/>
      <c r="H266" s="8"/>
      <c r="I266" s="8"/>
      <c r="J266" s="8"/>
      <c r="K266" s="8"/>
      <c r="L266" s="8"/>
      <c r="M266" s="8"/>
      <c r="N266" s="8"/>
      <c r="O266" s="8"/>
      <c r="P266" s="8"/>
      <c r="Q266" s="8"/>
      <c r="R266" s="8"/>
    </row>
    <row r="267" spans="1:22" s="367" customFormat="1" ht="20.100000000000001" customHeight="1" x14ac:dyDescent="0.25">
      <c r="A267" s="8"/>
      <c r="B267" s="8"/>
      <c r="C267" s="8"/>
      <c r="D267" s="8"/>
      <c r="E267" s="8"/>
      <c r="F267" s="8"/>
      <c r="G267" s="8"/>
      <c r="H267" s="8"/>
      <c r="I267" s="147" t="s">
        <v>34</v>
      </c>
      <c r="J267" s="147"/>
      <c r="K267" s="147"/>
      <c r="L267" s="147"/>
      <c r="M267" s="154">
        <f>M257</f>
        <v>49.742464225905067</v>
      </c>
      <c r="N267" s="155"/>
      <c r="O267" s="155"/>
      <c r="P267" s="8"/>
      <c r="Q267" s="8"/>
      <c r="R267" s="8"/>
      <c r="S267" s="356"/>
      <c r="T267" s="356"/>
      <c r="U267" s="356"/>
      <c r="V267" s="356"/>
    </row>
    <row r="268" spans="1:22" s="367" customFormat="1" ht="20.100000000000001" customHeight="1" x14ac:dyDescent="0.25">
      <c r="A268" s="8"/>
      <c r="B268" s="8"/>
      <c r="C268" s="8"/>
      <c r="D268" s="8"/>
      <c r="E268" s="8"/>
      <c r="F268" s="8"/>
      <c r="G268" s="8"/>
      <c r="H268" s="8"/>
      <c r="I268" s="149" t="s">
        <v>21</v>
      </c>
      <c r="J268" s="149"/>
      <c r="K268" s="149"/>
      <c r="L268" s="149"/>
      <c r="M268" s="151">
        <f>M257/M256</f>
        <v>0.10732972233243238</v>
      </c>
      <c r="N268" s="151"/>
      <c r="O268" s="151"/>
      <c r="P268" s="8"/>
      <c r="Q268" s="8"/>
      <c r="R268" s="8"/>
      <c r="S268" s="356"/>
      <c r="T268" s="356"/>
      <c r="U268" s="356"/>
      <c r="V268" s="356"/>
    </row>
    <row r="269" spans="1:22" ht="20.100000000000001" customHeight="1" x14ac:dyDescent="0.25">
      <c r="A269" s="8"/>
      <c r="B269" s="8"/>
      <c r="C269" s="8"/>
      <c r="D269" s="8"/>
      <c r="E269" s="8"/>
      <c r="F269" s="8"/>
      <c r="G269" s="8"/>
      <c r="H269" s="8"/>
      <c r="I269" s="8"/>
      <c r="J269" s="8"/>
      <c r="K269" s="8"/>
      <c r="L269" s="8"/>
      <c r="M269" s="8"/>
      <c r="N269" s="8"/>
      <c r="O269" s="8"/>
      <c r="P269" s="8"/>
      <c r="Q269" s="8"/>
      <c r="R269" s="8"/>
    </row>
    <row r="270" spans="1:22" ht="20.100000000000001" customHeight="1" x14ac:dyDescent="0.25">
      <c r="A270" s="8"/>
      <c r="B270" s="8"/>
      <c r="C270" s="8"/>
      <c r="D270" s="8"/>
      <c r="E270" s="8"/>
      <c r="F270" s="8"/>
      <c r="G270" s="8"/>
      <c r="H270" s="8"/>
      <c r="I270" s="8"/>
      <c r="J270" s="8"/>
      <c r="K270" s="8"/>
      <c r="L270" s="8"/>
      <c r="M270" s="8"/>
      <c r="N270" s="8"/>
      <c r="O270" s="8"/>
      <c r="P270" s="8"/>
      <c r="Q270" s="8"/>
      <c r="R270" s="8"/>
    </row>
    <row r="271" spans="1:22" ht="20.100000000000001" customHeight="1" x14ac:dyDescent="0.25">
      <c r="A271" s="8"/>
      <c r="B271" s="8"/>
      <c r="C271" s="8"/>
      <c r="D271" s="8"/>
      <c r="E271" s="8"/>
      <c r="F271" s="8"/>
      <c r="G271" s="8"/>
      <c r="H271" s="8"/>
      <c r="I271" s="8"/>
      <c r="J271" s="8"/>
      <c r="K271" s="8"/>
      <c r="L271" s="8"/>
      <c r="M271" s="8"/>
      <c r="N271" s="8"/>
      <c r="O271" s="8"/>
      <c r="P271" s="8"/>
      <c r="Q271" s="8"/>
      <c r="R271" s="8"/>
    </row>
    <row r="272" spans="1:22" ht="20.100000000000001" customHeight="1" x14ac:dyDescent="0.25">
      <c r="A272" s="8"/>
      <c r="B272" s="8"/>
      <c r="C272" s="8"/>
      <c r="D272" s="8"/>
      <c r="E272" s="8"/>
      <c r="F272" s="8"/>
      <c r="G272" s="8"/>
      <c r="H272" s="8"/>
      <c r="I272" s="8"/>
      <c r="J272" s="8"/>
      <c r="K272" s="8"/>
      <c r="L272" s="8"/>
      <c r="M272" s="8"/>
      <c r="N272" s="8"/>
      <c r="O272" s="8"/>
      <c r="P272" s="8"/>
      <c r="Q272" s="8"/>
      <c r="R272" s="8"/>
    </row>
    <row r="273" spans="1:27" ht="20.100000000000001" customHeight="1" x14ac:dyDescent="0.25">
      <c r="A273" s="8"/>
      <c r="B273" s="8"/>
      <c r="C273" s="8"/>
      <c r="D273" s="8"/>
      <c r="E273" s="8"/>
      <c r="F273" s="8"/>
      <c r="G273" s="8"/>
      <c r="H273" s="8"/>
      <c r="I273" s="8"/>
      <c r="J273" s="8"/>
      <c r="K273" s="8"/>
      <c r="L273" s="8"/>
      <c r="M273" s="8"/>
      <c r="N273" s="8"/>
      <c r="O273" s="8"/>
      <c r="P273" s="8"/>
      <c r="Q273" s="8"/>
      <c r="R273" s="8"/>
    </row>
    <row r="274" spans="1:27" ht="20.100000000000001" customHeight="1" x14ac:dyDescent="0.25">
      <c r="A274" s="8"/>
      <c r="B274" s="8"/>
      <c r="C274" s="8"/>
      <c r="D274" s="8"/>
      <c r="E274" s="8"/>
      <c r="F274" s="8"/>
      <c r="G274" s="8"/>
      <c r="H274" s="8"/>
      <c r="I274" s="8"/>
      <c r="J274" s="8"/>
      <c r="K274" s="8"/>
      <c r="L274" s="8"/>
      <c r="M274" s="8"/>
      <c r="N274" s="8"/>
      <c r="O274" s="8"/>
      <c r="P274" s="8"/>
      <c r="Q274" s="8"/>
      <c r="R274" s="8"/>
    </row>
    <row r="275" spans="1:27" ht="20.100000000000001" customHeight="1" x14ac:dyDescent="0.25">
      <c r="A275" s="8"/>
      <c r="B275" s="8"/>
      <c r="C275" s="8"/>
      <c r="D275" s="8"/>
      <c r="E275" s="8"/>
      <c r="F275" s="8"/>
      <c r="G275" s="8"/>
      <c r="H275" s="8"/>
      <c r="I275" s="8"/>
      <c r="J275" s="8"/>
      <c r="K275" s="8"/>
      <c r="L275" s="8"/>
      <c r="M275" s="8"/>
      <c r="N275" s="8"/>
      <c r="O275" s="8"/>
      <c r="P275" s="8"/>
      <c r="Q275" s="8"/>
      <c r="R275" s="8"/>
    </row>
    <row r="276" spans="1:27" ht="20.100000000000001" customHeight="1" x14ac:dyDescent="0.25">
      <c r="A276" s="8"/>
      <c r="B276" s="8"/>
      <c r="C276" s="8"/>
      <c r="D276" s="8"/>
      <c r="E276" s="8"/>
      <c r="F276" s="8"/>
      <c r="G276" s="8"/>
      <c r="H276" s="8"/>
      <c r="I276" s="8"/>
      <c r="J276" s="8"/>
      <c r="K276" s="8"/>
      <c r="L276" s="8"/>
      <c r="M276" s="8"/>
      <c r="N276" s="8"/>
      <c r="O276" s="8"/>
      <c r="P276" s="8"/>
      <c r="Q276" s="8"/>
      <c r="R276" s="8"/>
    </row>
    <row r="277" spans="1:27" ht="20.100000000000001" customHeight="1" x14ac:dyDescent="0.25">
      <c r="A277" s="8"/>
      <c r="B277" s="8"/>
      <c r="C277" s="8"/>
      <c r="D277" s="8"/>
      <c r="E277" s="8"/>
      <c r="F277" s="8"/>
      <c r="G277" s="8"/>
      <c r="H277" s="8"/>
      <c r="I277" s="8"/>
      <c r="J277" s="8"/>
      <c r="K277" s="8"/>
      <c r="L277" s="8"/>
      <c r="M277" s="8"/>
      <c r="N277" s="8"/>
      <c r="O277" s="8"/>
      <c r="P277" s="8"/>
      <c r="Q277" s="8"/>
      <c r="R277" s="8"/>
    </row>
    <row r="278" spans="1:27" ht="20.100000000000001" customHeight="1" x14ac:dyDescent="0.25">
      <c r="A278" s="8"/>
      <c r="B278" s="8"/>
      <c r="C278" s="8"/>
      <c r="D278" s="8"/>
      <c r="E278" s="8"/>
      <c r="F278" s="8"/>
      <c r="G278" s="8"/>
      <c r="H278" s="8"/>
      <c r="I278" s="8"/>
      <c r="J278" s="8"/>
      <c r="K278" s="8"/>
      <c r="L278" s="8"/>
      <c r="M278" s="8"/>
      <c r="N278" s="8"/>
      <c r="O278" s="8"/>
      <c r="P278" s="8"/>
      <c r="Q278" s="8"/>
      <c r="R278" s="8"/>
    </row>
    <row r="279" spans="1:27" ht="20.100000000000001" customHeight="1" x14ac:dyDescent="0.25">
      <c r="A279" s="8"/>
      <c r="B279" s="8"/>
      <c r="C279" s="8"/>
      <c r="D279" s="8"/>
      <c r="E279" s="8"/>
      <c r="F279" s="8"/>
      <c r="G279" s="8"/>
      <c r="H279" s="8"/>
      <c r="I279" s="8"/>
      <c r="J279" s="8"/>
      <c r="K279" s="8"/>
      <c r="L279" s="8"/>
      <c r="M279" s="8"/>
      <c r="N279" s="8"/>
      <c r="O279" s="8"/>
      <c r="P279" s="8"/>
      <c r="Q279" s="8"/>
      <c r="R279" s="8"/>
    </row>
    <row r="280" spans="1:27" ht="20.100000000000001" customHeight="1" x14ac:dyDescent="0.25">
      <c r="A280" s="8"/>
      <c r="B280" s="8"/>
      <c r="C280" s="8"/>
      <c r="D280" s="8"/>
      <c r="E280" s="8"/>
      <c r="F280" s="8"/>
      <c r="G280" s="8"/>
      <c r="H280" s="8"/>
      <c r="I280" s="8"/>
      <c r="J280" s="8"/>
      <c r="K280" s="8"/>
      <c r="L280" s="8"/>
      <c r="M280" s="8"/>
      <c r="N280" s="8"/>
      <c r="O280" s="8"/>
      <c r="P280" s="8"/>
      <c r="Q280" s="8"/>
      <c r="R280" s="8"/>
    </row>
    <row r="281" spans="1:27" ht="20.100000000000001" customHeight="1" x14ac:dyDescent="0.25">
      <c r="A281" s="8"/>
      <c r="B281" s="8"/>
      <c r="C281" s="8"/>
      <c r="D281" s="8"/>
      <c r="E281" s="8"/>
      <c r="F281" s="8"/>
      <c r="G281" s="8"/>
      <c r="H281" s="8"/>
      <c r="I281" s="8"/>
      <c r="J281" s="8"/>
      <c r="K281" s="8"/>
      <c r="L281" s="8"/>
      <c r="M281" s="8"/>
      <c r="N281" s="8"/>
      <c r="O281" s="8"/>
      <c r="P281" s="8"/>
      <c r="Q281" s="8"/>
      <c r="R281" s="8"/>
    </row>
    <row r="282" spans="1:27" ht="20.100000000000001" customHeight="1" x14ac:dyDescent="0.25">
      <c r="A282" s="8"/>
      <c r="B282" s="8"/>
      <c r="C282" s="8"/>
      <c r="D282" s="8"/>
      <c r="E282" s="8"/>
      <c r="F282" s="8"/>
      <c r="G282" s="8"/>
      <c r="H282" s="8"/>
      <c r="I282" s="8"/>
      <c r="J282" s="8"/>
      <c r="K282" s="8"/>
      <c r="L282" s="8"/>
      <c r="M282" s="8"/>
      <c r="N282" s="8"/>
      <c r="O282" s="8"/>
      <c r="P282" s="8"/>
      <c r="Q282" s="8"/>
      <c r="R282" s="8"/>
    </row>
    <row r="283" spans="1:27" ht="20.100000000000001" customHeight="1" x14ac:dyDescent="0.25">
      <c r="A283" s="8"/>
      <c r="B283" s="8"/>
      <c r="C283" s="8"/>
      <c r="D283" s="8"/>
      <c r="E283" s="8"/>
      <c r="F283" s="8"/>
      <c r="G283" s="8"/>
      <c r="H283" s="8"/>
      <c r="I283" s="8"/>
      <c r="J283" s="8"/>
      <c r="K283" s="8"/>
      <c r="L283" s="8"/>
      <c r="M283" s="8"/>
      <c r="N283" s="8"/>
      <c r="O283" s="8"/>
      <c r="P283" s="8"/>
      <c r="Q283" s="8"/>
      <c r="R283" s="8"/>
    </row>
    <row r="284" spans="1:27" ht="20.100000000000001" customHeight="1" x14ac:dyDescent="0.25">
      <c r="A284" s="8"/>
      <c r="B284" s="8"/>
      <c r="C284" s="8"/>
      <c r="D284" s="8"/>
      <c r="E284" s="8"/>
      <c r="F284" s="8"/>
      <c r="G284" s="8"/>
      <c r="H284" s="8"/>
      <c r="I284" s="8"/>
      <c r="J284" s="8"/>
      <c r="K284" s="8"/>
      <c r="L284" s="8"/>
      <c r="M284" s="8"/>
      <c r="N284" s="8"/>
      <c r="O284" s="8"/>
      <c r="P284" s="8"/>
      <c r="Q284" s="8"/>
      <c r="R284" s="8"/>
    </row>
    <row r="285" spans="1:27" ht="20.100000000000001" customHeight="1" x14ac:dyDescent="0.25">
      <c r="A285" s="156" t="s">
        <v>40</v>
      </c>
      <c r="B285" s="156"/>
      <c r="C285" s="156"/>
      <c r="D285" s="156"/>
      <c r="E285" s="156" t="s">
        <v>22</v>
      </c>
      <c r="F285" s="156"/>
      <c r="G285" s="156"/>
      <c r="H285" s="156" t="s">
        <v>23</v>
      </c>
      <c r="I285" s="156"/>
      <c r="J285" s="156"/>
      <c r="K285" s="156" t="s">
        <v>21</v>
      </c>
      <c r="L285" s="156"/>
      <c r="M285" s="156"/>
      <c r="N285" s="138"/>
      <c r="O285" s="138"/>
      <c r="P285" s="138"/>
      <c r="Q285" s="138"/>
      <c r="R285" s="138"/>
    </row>
    <row r="286" spans="1:27" ht="20.100000000000001" customHeight="1" x14ac:dyDescent="0.25">
      <c r="A286" s="153" t="s">
        <v>41</v>
      </c>
      <c r="B286" s="153"/>
      <c r="C286" s="153"/>
      <c r="D286" s="153"/>
      <c r="E286" s="154">
        <f>M184</f>
        <v>463.45469963891009</v>
      </c>
      <c r="F286" s="154"/>
      <c r="G286" s="154"/>
      <c r="H286" s="154">
        <f>M193</f>
        <v>49.742464225905067</v>
      </c>
      <c r="I286" s="154"/>
      <c r="J286" s="154"/>
      <c r="K286" s="151">
        <f>M194</f>
        <v>0.10732972233243238</v>
      </c>
      <c r="L286" s="151"/>
      <c r="M286" s="151"/>
      <c r="N286" s="8"/>
      <c r="O286" s="8"/>
      <c r="P286" s="8"/>
      <c r="Q286" s="8"/>
      <c r="R286" s="8"/>
      <c r="X286" s="372">
        <f>K286</f>
        <v>0.10732972233243238</v>
      </c>
      <c r="Y286" s="357" t="str">
        <f>A286</f>
        <v>Intervalo em torno da média</v>
      </c>
      <c r="Z286" s="368">
        <f>E286</f>
        <v>463.45469963891009</v>
      </c>
      <c r="AA286" s="368">
        <f>H286</f>
        <v>49.742464225905067</v>
      </c>
    </row>
    <row r="287" spans="1:27" ht="20.100000000000001" customHeight="1" x14ac:dyDescent="0.25">
      <c r="A287" s="153" t="s">
        <v>42</v>
      </c>
      <c r="B287" s="153"/>
      <c r="C287" s="153"/>
      <c r="D287" s="153"/>
      <c r="E287" s="154">
        <f>M218</f>
        <v>463.45469963891009</v>
      </c>
      <c r="F287" s="154"/>
      <c r="G287" s="154"/>
      <c r="H287" s="154">
        <f>M219</f>
        <v>49.742464225905067</v>
      </c>
      <c r="I287" s="154"/>
      <c r="J287" s="154"/>
      <c r="K287" s="151">
        <f>M230</f>
        <v>0.10732972233243238</v>
      </c>
      <c r="L287" s="151"/>
      <c r="M287" s="151"/>
      <c r="N287" s="8"/>
      <c r="O287" s="8"/>
      <c r="P287" s="8"/>
      <c r="Q287" s="8"/>
      <c r="R287" s="8"/>
      <c r="X287" s="372">
        <f>K287</f>
        <v>0.10732972233243238</v>
      </c>
      <c r="Y287" s="357" t="str">
        <f>A287</f>
        <v>Critério de Chauvenet</v>
      </c>
      <c r="Z287" s="368">
        <f>E287</f>
        <v>463.45469963891009</v>
      </c>
      <c r="AA287" s="368">
        <f>H287</f>
        <v>49.742464225905067</v>
      </c>
    </row>
    <row r="288" spans="1:27" ht="20.100000000000001" customHeight="1" x14ac:dyDescent="0.25">
      <c r="A288" s="153" t="s">
        <v>43</v>
      </c>
      <c r="B288" s="153"/>
      <c r="C288" s="153"/>
      <c r="D288" s="153"/>
      <c r="E288" s="154">
        <f>M256</f>
        <v>463.45469963891009</v>
      </c>
      <c r="F288" s="154"/>
      <c r="G288" s="154"/>
      <c r="H288" s="154">
        <f>M267</f>
        <v>49.742464225905067</v>
      </c>
      <c r="I288" s="154"/>
      <c r="J288" s="154"/>
      <c r="K288" s="151">
        <f>M268</f>
        <v>0.10732972233243238</v>
      </c>
      <c r="L288" s="151"/>
      <c r="M288" s="151"/>
      <c r="N288" s="8"/>
      <c r="O288" s="8"/>
      <c r="P288" s="8"/>
      <c r="Q288" s="8"/>
      <c r="R288" s="8"/>
      <c r="X288" s="372">
        <f>K288</f>
        <v>0.10732972233243238</v>
      </c>
      <c r="Y288" s="357" t="str">
        <f>A288</f>
        <v>Critério de Arley</v>
      </c>
      <c r="Z288" s="368">
        <f>E288</f>
        <v>463.45469963891009</v>
      </c>
      <c r="AA288" s="368">
        <f>H288</f>
        <v>49.742464225905067</v>
      </c>
    </row>
    <row r="289" spans="1:18" ht="20.100000000000001" customHeight="1" x14ac:dyDescent="0.25">
      <c r="A289" s="8"/>
      <c r="B289" s="8"/>
      <c r="C289" s="8"/>
      <c r="D289" s="8"/>
      <c r="E289" s="8"/>
      <c r="F289" s="8"/>
      <c r="G289" s="8"/>
      <c r="H289" s="8"/>
      <c r="I289" s="8"/>
      <c r="J289" s="8"/>
      <c r="K289" s="8"/>
      <c r="L289" s="8"/>
      <c r="M289" s="8"/>
      <c r="N289" s="8"/>
      <c r="O289" s="8"/>
      <c r="P289" s="8"/>
      <c r="Q289" s="8"/>
      <c r="R289" s="8"/>
    </row>
    <row r="290" spans="1:18" s="356" customFormat="1" ht="20.100000000000001" customHeight="1" x14ac:dyDescent="0.25">
      <c r="A290" s="147" t="s">
        <v>44</v>
      </c>
      <c r="B290" s="147"/>
      <c r="C290" s="147"/>
      <c r="D290" s="147"/>
      <c r="E290" s="147"/>
      <c r="F290" s="147"/>
      <c r="G290" s="190">
        <f>MIN(K286:R288)</f>
        <v>0.10732972233243238</v>
      </c>
      <c r="H290" s="190"/>
      <c r="I290" s="190"/>
      <c r="J290" s="190"/>
      <c r="K290" s="190"/>
      <c r="L290" s="190"/>
      <c r="M290" s="8"/>
      <c r="N290" s="8"/>
      <c r="O290" s="8"/>
      <c r="P290" s="8"/>
      <c r="Q290" s="8"/>
      <c r="R290" s="8"/>
    </row>
    <row r="291" spans="1:18" s="356" customFormat="1" ht="20.100000000000001" customHeight="1" x14ac:dyDescent="0.25">
      <c r="A291" s="149" t="s">
        <v>45</v>
      </c>
      <c r="B291" s="149"/>
      <c r="C291" s="149"/>
      <c r="D291" s="149"/>
      <c r="E291" s="149"/>
      <c r="F291" s="149"/>
      <c r="G291" s="152" t="str">
        <f>VLOOKUP(G290,X286:Z288,2,0)</f>
        <v>Intervalo em torno da média</v>
      </c>
      <c r="H291" s="152"/>
      <c r="I291" s="152"/>
      <c r="J291" s="152"/>
      <c r="K291" s="152"/>
      <c r="L291" s="152"/>
      <c r="M291" s="8"/>
      <c r="N291" s="8"/>
      <c r="O291" s="8"/>
      <c r="P291" s="8"/>
      <c r="Q291" s="8"/>
      <c r="R291" s="8"/>
    </row>
    <row r="292" spans="1:18" s="356" customFormat="1" ht="20.100000000000001" customHeight="1" x14ac:dyDescent="0.25">
      <c r="A292" s="149" t="s">
        <v>46</v>
      </c>
      <c r="B292" s="149"/>
      <c r="C292" s="149"/>
      <c r="D292" s="149"/>
      <c r="E292" s="149"/>
      <c r="F292" s="149"/>
      <c r="G292" s="150">
        <f>VLOOKUP(G290,X286:Z288,3,0)</f>
        <v>463.45469963891009</v>
      </c>
      <c r="H292" s="150"/>
      <c r="I292" s="150"/>
      <c r="J292" s="150"/>
      <c r="K292" s="150"/>
      <c r="L292" s="150"/>
      <c r="M292" s="8"/>
      <c r="N292" s="8"/>
      <c r="O292" s="8"/>
      <c r="P292" s="8"/>
      <c r="Q292" s="8"/>
      <c r="R292" s="8"/>
    </row>
    <row r="293" spans="1:18" s="356" customFormat="1" ht="20.100000000000001" customHeight="1" x14ac:dyDescent="0.25">
      <c r="A293" s="149" t="s">
        <v>50</v>
      </c>
      <c r="B293" s="149"/>
      <c r="C293" s="149"/>
      <c r="D293" s="149"/>
      <c r="E293" s="149"/>
      <c r="F293" s="149"/>
      <c r="G293" s="150">
        <f>VLOOKUP(G290,X286:AA288,4,0)</f>
        <v>49.742464225905067</v>
      </c>
      <c r="H293" s="150"/>
      <c r="I293" s="150"/>
      <c r="J293" s="150"/>
      <c r="K293" s="150"/>
      <c r="L293" s="150"/>
      <c r="M293" s="8"/>
      <c r="N293" s="8"/>
      <c r="O293" s="8"/>
      <c r="P293" s="8"/>
      <c r="Q293" s="8"/>
      <c r="R293" s="8"/>
    </row>
    <row r="294" spans="1:18" ht="20.100000000000001" customHeight="1" x14ac:dyDescent="0.25">
      <c r="A294" s="8"/>
      <c r="B294" s="8"/>
      <c r="C294" s="8"/>
      <c r="D294" s="8"/>
      <c r="E294" s="8"/>
      <c r="F294" s="8"/>
      <c r="G294" s="8"/>
      <c r="H294" s="8"/>
      <c r="I294" s="8"/>
      <c r="J294" s="8"/>
      <c r="K294" s="8"/>
      <c r="L294" s="8"/>
      <c r="M294" s="8"/>
      <c r="N294" s="8"/>
      <c r="O294" s="8"/>
      <c r="P294" s="8"/>
      <c r="Q294" s="8"/>
      <c r="R294" s="8"/>
    </row>
    <row r="295" spans="1:18" ht="20.100000000000001" customHeight="1" x14ac:dyDescent="0.25">
      <c r="A295" s="8"/>
      <c r="B295" s="8"/>
      <c r="C295" s="8"/>
      <c r="D295" s="8"/>
      <c r="E295" s="8"/>
      <c r="F295" s="8"/>
      <c r="G295" s="8"/>
      <c r="H295" s="8"/>
      <c r="I295" s="8"/>
      <c r="J295" s="8"/>
      <c r="K295" s="8"/>
      <c r="L295" s="8"/>
      <c r="M295" s="8"/>
      <c r="N295" s="8"/>
      <c r="O295" s="8"/>
      <c r="P295" s="8"/>
      <c r="Q295" s="8"/>
      <c r="R295" s="8"/>
    </row>
    <row r="296" spans="1:18" s="356" customFormat="1" ht="20.100000000000001" customHeight="1" x14ac:dyDescent="0.25">
      <c r="A296" s="169" t="s">
        <v>199</v>
      </c>
      <c r="B296" s="169"/>
      <c r="C296" s="169"/>
      <c r="D296" s="169"/>
      <c r="E296" s="169"/>
      <c r="F296" s="169"/>
      <c r="G296" s="169"/>
      <c r="H296" s="169"/>
      <c r="I296" s="169"/>
      <c r="J296" s="169"/>
      <c r="K296" s="169"/>
      <c r="L296" s="169"/>
      <c r="M296" s="169"/>
      <c r="N296" s="169"/>
      <c r="O296" s="169"/>
      <c r="P296" s="169"/>
      <c r="Q296" s="169"/>
      <c r="R296" s="169"/>
    </row>
    <row r="297" spans="1:18" ht="20.100000000000001" customHeight="1" x14ac:dyDescent="0.25">
      <c r="A297" s="8"/>
      <c r="B297" s="8"/>
      <c r="C297" s="8"/>
      <c r="D297" s="8"/>
      <c r="E297" s="8"/>
      <c r="F297" s="8"/>
      <c r="G297" s="8"/>
      <c r="H297" s="8"/>
      <c r="I297" s="8"/>
      <c r="J297" s="8"/>
      <c r="K297" s="8"/>
      <c r="L297" s="8"/>
      <c r="M297" s="8"/>
      <c r="N297" s="8"/>
      <c r="O297" s="8"/>
      <c r="P297" s="8"/>
      <c r="Q297" s="8"/>
      <c r="R297" s="8"/>
    </row>
    <row r="298" spans="1:18" s="356" customFormat="1" ht="20.100000000000001" customHeight="1" x14ac:dyDescent="0.25">
      <c r="A298" s="147" t="s">
        <v>22</v>
      </c>
      <c r="B298" s="147"/>
      <c r="C298" s="147"/>
      <c r="D298" s="147"/>
      <c r="E298" s="154">
        <f>G292</f>
        <v>463.45469963891009</v>
      </c>
      <c r="F298" s="155"/>
      <c r="G298" s="155"/>
      <c r="H298" s="155"/>
      <c r="I298" s="8"/>
      <c r="J298" s="54">
        <f>M182</f>
        <v>3</v>
      </c>
      <c r="K298" s="54">
        <f>N215</f>
        <v>3</v>
      </c>
      <c r="L298" s="54">
        <f>N251</f>
        <v>3</v>
      </c>
      <c r="M298" s="41"/>
      <c r="N298" s="41"/>
      <c r="O298" s="8"/>
      <c r="P298" s="8"/>
      <c r="Q298" s="8"/>
      <c r="R298" s="8"/>
    </row>
    <row r="299" spans="1:18" s="356" customFormat="1" ht="20.100000000000001" customHeight="1" x14ac:dyDescent="0.25">
      <c r="A299" s="149" t="s">
        <v>23</v>
      </c>
      <c r="B299" s="149"/>
      <c r="C299" s="149"/>
      <c r="D299" s="149"/>
      <c r="E299" s="160">
        <f>G293</f>
        <v>49.742464225905067</v>
      </c>
      <c r="F299" s="152"/>
      <c r="G299" s="152"/>
      <c r="H299" s="152"/>
      <c r="I299" s="8"/>
      <c r="J299" s="41"/>
      <c r="K299" s="41"/>
      <c r="L299" s="41"/>
      <c r="M299" s="41"/>
      <c r="N299" s="41"/>
      <c r="O299" s="8"/>
      <c r="P299" s="8"/>
      <c r="Q299" s="8"/>
      <c r="R299" s="8"/>
    </row>
    <row r="300" spans="1:18" s="356" customFormat="1" ht="20.100000000000001" customHeight="1" x14ac:dyDescent="0.25">
      <c r="A300" s="149" t="s">
        <v>69</v>
      </c>
      <c r="B300" s="149"/>
      <c r="C300" s="149"/>
      <c r="D300" s="149"/>
      <c r="E300" s="172">
        <f>MIN(J298:L298)</f>
        <v>3</v>
      </c>
      <c r="F300" s="172"/>
      <c r="G300" s="172"/>
      <c r="H300" s="172"/>
      <c r="I300" s="8"/>
      <c r="J300" s="8"/>
      <c r="K300" s="8"/>
      <c r="L300" s="8"/>
      <c r="M300" s="8"/>
      <c r="N300" s="8"/>
      <c r="O300" s="8"/>
      <c r="P300" s="8"/>
      <c r="Q300" s="8"/>
      <c r="R300" s="8"/>
    </row>
    <row r="301" spans="1:18" s="356" customFormat="1" ht="20.100000000000001" customHeight="1" x14ac:dyDescent="0.25">
      <c r="A301" s="149" t="s">
        <v>49</v>
      </c>
      <c r="B301" s="149"/>
      <c r="C301" s="149"/>
      <c r="D301" s="149"/>
      <c r="E301" s="178">
        <v>0.8</v>
      </c>
      <c r="F301" s="178"/>
      <c r="G301" s="178"/>
      <c r="H301" s="178"/>
      <c r="I301" s="8"/>
      <c r="J301" s="8"/>
      <c r="K301" s="8"/>
      <c r="L301" s="8"/>
      <c r="M301" s="8"/>
      <c r="N301" s="8"/>
      <c r="O301" s="8"/>
      <c r="P301" s="8"/>
      <c r="Q301" s="8"/>
      <c r="R301" s="8"/>
    </row>
    <row r="302" spans="1:18" s="356" customFormat="1" ht="20.100000000000001" customHeight="1" x14ac:dyDescent="0.25">
      <c r="A302" s="149" t="s">
        <v>228</v>
      </c>
      <c r="B302" s="149"/>
      <c r="C302" s="149"/>
      <c r="D302" s="149"/>
      <c r="E302" s="177">
        <f>_xlfn.T.INV.2T(1-E301,E300-1)</f>
        <v>1.8856180831641269</v>
      </c>
      <c r="F302" s="177"/>
      <c r="G302" s="177"/>
      <c r="H302" s="177"/>
      <c r="I302" s="8"/>
      <c r="J302" s="8"/>
      <c r="K302" s="8"/>
      <c r="L302" s="8"/>
      <c r="M302" s="8"/>
      <c r="N302" s="8"/>
      <c r="O302" s="8"/>
      <c r="P302" s="8"/>
      <c r="Q302" s="8"/>
      <c r="R302" s="8"/>
    </row>
    <row r="303" spans="1:18" s="356" customFormat="1" ht="20.100000000000001" customHeight="1" x14ac:dyDescent="0.25">
      <c r="A303" s="8"/>
      <c r="B303" s="8"/>
      <c r="C303" s="8"/>
      <c r="D303" s="8"/>
      <c r="E303" s="55"/>
      <c r="F303" s="55"/>
      <c r="G303" s="55"/>
      <c r="H303" s="55"/>
      <c r="I303" s="8"/>
      <c r="J303" s="8"/>
      <c r="K303" s="8"/>
      <c r="L303" s="8"/>
      <c r="M303" s="8"/>
      <c r="N303" s="8"/>
      <c r="O303" s="8"/>
      <c r="P303" s="8"/>
      <c r="Q303" s="8"/>
      <c r="R303" s="8"/>
    </row>
    <row r="304" spans="1:18" s="356" customFormat="1" ht="20.100000000000001" customHeight="1" x14ac:dyDescent="0.25">
      <c r="A304" s="158" t="s">
        <v>68</v>
      </c>
      <c r="B304" s="158"/>
      <c r="C304" s="158"/>
      <c r="D304" s="158"/>
      <c r="E304" s="158"/>
      <c r="F304" s="158"/>
      <c r="G304" s="158"/>
      <c r="H304" s="158"/>
      <c r="I304" s="158"/>
      <c r="J304" s="158"/>
      <c r="K304" s="158"/>
      <c r="L304" s="158"/>
      <c r="M304" s="158"/>
      <c r="N304" s="158"/>
      <c r="O304" s="158"/>
      <c r="P304" s="158"/>
      <c r="Q304" s="158"/>
      <c r="R304" s="158"/>
    </row>
    <row r="305" spans="1:18" s="356" customFormat="1" ht="20.100000000000001" customHeight="1" x14ac:dyDescent="0.25">
      <c r="A305" s="158"/>
      <c r="B305" s="158"/>
      <c r="C305" s="158"/>
      <c r="D305" s="158"/>
      <c r="E305" s="158"/>
      <c r="F305" s="158"/>
      <c r="G305" s="158"/>
      <c r="H305" s="158"/>
      <c r="I305" s="158"/>
      <c r="J305" s="158"/>
      <c r="K305" s="158"/>
      <c r="L305" s="158"/>
      <c r="M305" s="158"/>
      <c r="N305" s="158"/>
      <c r="O305" s="158"/>
      <c r="P305" s="158"/>
      <c r="Q305" s="158"/>
      <c r="R305" s="158"/>
    </row>
    <row r="306" spans="1:18" s="356" customFormat="1" ht="20.100000000000001" customHeight="1" x14ac:dyDescent="0.25">
      <c r="A306" s="8"/>
      <c r="B306" s="8"/>
      <c r="C306" s="8"/>
      <c r="D306" s="8"/>
      <c r="E306" s="55"/>
      <c r="F306" s="55"/>
      <c r="G306" s="55"/>
      <c r="H306" s="55"/>
      <c r="I306" s="8"/>
      <c r="J306" s="8"/>
      <c r="K306" s="8"/>
      <c r="L306" s="8"/>
      <c r="M306" s="8"/>
      <c r="N306" s="8"/>
      <c r="O306" s="8"/>
      <c r="P306" s="8"/>
      <c r="Q306" s="8"/>
      <c r="R306" s="8"/>
    </row>
    <row r="307" spans="1:18" s="356" customFormat="1" ht="20.100000000000001" customHeight="1" x14ac:dyDescent="0.25">
      <c r="A307" s="8"/>
      <c r="B307" s="8"/>
      <c r="C307" s="8"/>
      <c r="D307" s="8"/>
      <c r="E307" s="55"/>
      <c r="F307" s="55"/>
      <c r="G307" s="55"/>
      <c r="H307" s="55"/>
      <c r="I307" s="8"/>
      <c r="J307" s="8"/>
      <c r="K307" s="8"/>
      <c r="L307" s="8"/>
      <c r="M307" s="8"/>
      <c r="N307" s="8"/>
      <c r="O307" s="8"/>
      <c r="P307" s="8"/>
      <c r="Q307" s="8"/>
      <c r="R307" s="8"/>
    </row>
    <row r="308" spans="1:18" s="356" customFormat="1" ht="20.100000000000001" customHeight="1" x14ac:dyDescent="0.25">
      <c r="A308" s="169" t="s">
        <v>200</v>
      </c>
      <c r="B308" s="169"/>
      <c r="C308" s="169"/>
      <c r="D308" s="169"/>
      <c r="E308" s="169"/>
      <c r="F308" s="169"/>
      <c r="G308" s="169"/>
      <c r="H308" s="169"/>
      <c r="I308" s="169"/>
      <c r="J308" s="169"/>
      <c r="K308" s="169"/>
      <c r="L308" s="169"/>
      <c r="M308" s="169"/>
      <c r="N308" s="169"/>
      <c r="O308" s="169"/>
      <c r="P308" s="169"/>
      <c r="Q308" s="169"/>
      <c r="R308" s="169"/>
    </row>
    <row r="309" spans="1:18" ht="20.100000000000001" customHeight="1" x14ac:dyDescent="0.25">
      <c r="A309" s="8"/>
      <c r="B309" s="8"/>
      <c r="C309" s="8"/>
      <c r="D309" s="8"/>
      <c r="E309" s="8"/>
      <c r="F309" s="8"/>
      <c r="G309" s="8"/>
      <c r="H309" s="8"/>
      <c r="I309" s="8"/>
      <c r="J309" s="8"/>
      <c r="K309" s="8"/>
      <c r="L309" s="8"/>
      <c r="M309" s="8"/>
      <c r="N309" s="8"/>
      <c r="O309" s="8"/>
      <c r="P309" s="8"/>
      <c r="Q309" s="8"/>
      <c r="R309" s="8"/>
    </row>
    <row r="310" spans="1:18" s="356" customFormat="1" ht="20.100000000000001" customHeight="1" x14ac:dyDescent="0.25">
      <c r="A310" s="147" t="s">
        <v>30</v>
      </c>
      <c r="B310" s="147"/>
      <c r="C310" s="147"/>
      <c r="D310" s="147"/>
      <c r="E310" s="154">
        <f>E298-(_xlfn.CONFIDENCE.T(1-E301,E299,E300))</f>
        <v>409.30196368241513</v>
      </c>
      <c r="F310" s="155"/>
      <c r="G310" s="155"/>
      <c r="H310" s="155"/>
      <c r="I310" s="8"/>
      <c r="J310" s="8"/>
      <c r="K310" s="8"/>
      <c r="L310" s="8"/>
      <c r="M310" s="8"/>
      <c r="N310" s="8"/>
      <c r="O310" s="8"/>
      <c r="P310" s="8"/>
      <c r="Q310" s="8"/>
      <c r="R310" s="8"/>
    </row>
    <row r="311" spans="1:18" s="356" customFormat="1" ht="20.100000000000001" customHeight="1" x14ac:dyDescent="0.25">
      <c r="A311" s="147" t="s">
        <v>31</v>
      </c>
      <c r="B311" s="147"/>
      <c r="C311" s="147"/>
      <c r="D311" s="147"/>
      <c r="E311" s="154">
        <f>E298+(_xlfn.CONFIDENCE.T(1-E301,E299,E300))</f>
        <v>517.60743559540504</v>
      </c>
      <c r="F311" s="155"/>
      <c r="G311" s="155"/>
      <c r="H311" s="155"/>
      <c r="I311" s="8"/>
      <c r="J311" s="8"/>
      <c r="K311" s="8"/>
      <c r="L311" s="8"/>
      <c r="M311" s="8"/>
      <c r="N311" s="8"/>
      <c r="O311" s="8"/>
      <c r="P311" s="8"/>
      <c r="Q311" s="8"/>
      <c r="R311" s="8"/>
    </row>
    <row r="312" spans="1:18" ht="20.100000000000001" customHeight="1" x14ac:dyDescent="0.25">
      <c r="A312" s="8"/>
      <c r="B312" s="8"/>
      <c r="C312" s="8"/>
      <c r="D312" s="8"/>
      <c r="E312" s="8"/>
      <c r="F312" s="8"/>
      <c r="G312" s="8"/>
      <c r="H312" s="8"/>
      <c r="I312" s="8"/>
      <c r="J312" s="8"/>
      <c r="K312" s="8"/>
      <c r="L312" s="8"/>
      <c r="M312" s="8"/>
      <c r="N312" s="8"/>
      <c r="O312" s="8"/>
      <c r="P312" s="8"/>
      <c r="Q312" s="8"/>
      <c r="R312" s="8"/>
    </row>
    <row r="313" spans="1:18" s="356" customFormat="1" ht="20.100000000000001" customHeight="1" x14ac:dyDescent="0.25">
      <c r="A313" s="147" t="s">
        <v>51</v>
      </c>
      <c r="B313" s="147"/>
      <c r="C313" s="147"/>
      <c r="D313" s="147"/>
      <c r="E313" s="154">
        <f>E311-E310</f>
        <v>108.3054719129899</v>
      </c>
      <c r="F313" s="155"/>
      <c r="G313" s="155"/>
      <c r="H313" s="155"/>
      <c r="I313" s="8"/>
      <c r="J313" s="8"/>
      <c r="K313" s="8"/>
      <c r="L313" s="8"/>
      <c r="M313" s="8"/>
      <c r="N313" s="8"/>
      <c r="O313" s="56"/>
      <c r="P313" s="56"/>
      <c r="Q313" s="56"/>
      <c r="R313" s="56"/>
    </row>
    <row r="314" spans="1:18" s="356" customFormat="1" ht="20.100000000000001" customHeight="1" x14ac:dyDescent="0.25">
      <c r="A314" s="147" t="s">
        <v>22</v>
      </c>
      <c r="B314" s="147"/>
      <c r="C314" s="147"/>
      <c r="D314" s="147"/>
      <c r="E314" s="154">
        <f>E298</f>
        <v>463.45469963891009</v>
      </c>
      <c r="F314" s="155"/>
      <c r="G314" s="155"/>
      <c r="H314" s="155"/>
      <c r="I314" s="8"/>
      <c r="J314" s="8"/>
      <c r="K314" s="8"/>
      <c r="L314" s="8"/>
      <c r="M314" s="8"/>
      <c r="N314" s="8"/>
      <c r="O314" s="56"/>
      <c r="P314" s="56"/>
      <c r="Q314" s="56"/>
      <c r="R314" s="56"/>
    </row>
    <row r="315" spans="1:18" s="356" customFormat="1" ht="20.100000000000001" customHeight="1" x14ac:dyDescent="0.25">
      <c r="A315" s="147" t="s">
        <v>211</v>
      </c>
      <c r="B315" s="147"/>
      <c r="C315" s="147"/>
      <c r="D315" s="147"/>
      <c r="E315" s="179">
        <f>E313/E314</f>
        <v>0.23369160351027529</v>
      </c>
      <c r="F315" s="179"/>
      <c r="G315" s="179"/>
      <c r="H315" s="179"/>
      <c r="I315" s="8"/>
      <c r="J315" s="8"/>
      <c r="K315" s="8"/>
      <c r="L315" s="8"/>
      <c r="M315" s="8"/>
      <c r="N315" s="8"/>
      <c r="O315" s="56"/>
      <c r="P315" s="56"/>
      <c r="Q315" s="56"/>
      <c r="R315" s="56"/>
    </row>
    <row r="316" spans="1:18" s="356" customFormat="1" ht="20.100000000000001" customHeight="1" x14ac:dyDescent="0.25">
      <c r="A316" s="8"/>
      <c r="B316" s="8"/>
      <c r="C316" s="8"/>
      <c r="D316" s="8"/>
      <c r="E316" s="8"/>
      <c r="F316" s="8"/>
      <c r="G316" s="8"/>
      <c r="H316" s="8"/>
      <c r="I316" s="8"/>
      <c r="J316" s="8"/>
      <c r="K316" s="8"/>
      <c r="L316" s="8"/>
      <c r="M316" s="8"/>
      <c r="N316" s="8"/>
      <c r="O316" s="56"/>
      <c r="P316" s="56"/>
      <c r="Q316" s="56"/>
      <c r="R316" s="56"/>
    </row>
    <row r="317" spans="1:18" ht="20.100000000000001" customHeight="1" x14ac:dyDescent="0.25">
      <c r="A317" s="8"/>
      <c r="B317" s="8"/>
      <c r="C317" s="8"/>
      <c r="D317" s="8"/>
      <c r="E317" s="8"/>
      <c r="F317" s="8"/>
      <c r="G317" s="8"/>
      <c r="H317" s="8"/>
      <c r="I317" s="8"/>
      <c r="J317" s="8"/>
      <c r="K317" s="8"/>
      <c r="L317" s="8"/>
      <c r="M317" s="8"/>
      <c r="N317" s="8"/>
      <c r="O317" s="8"/>
      <c r="P317" s="8"/>
      <c r="Q317" s="8"/>
      <c r="R317" s="8"/>
    </row>
    <row r="318" spans="1:18" s="356" customFormat="1" ht="20.100000000000001" customHeight="1" x14ac:dyDescent="0.25">
      <c r="A318" s="169" t="s">
        <v>202</v>
      </c>
      <c r="B318" s="169"/>
      <c r="C318" s="169"/>
      <c r="D318" s="169"/>
      <c r="E318" s="169"/>
      <c r="F318" s="169"/>
      <c r="G318" s="169"/>
      <c r="H318" s="169"/>
      <c r="I318" s="169"/>
      <c r="J318" s="169"/>
      <c r="K318" s="169"/>
      <c r="L318" s="169"/>
      <c r="M318" s="169"/>
      <c r="N318" s="169"/>
      <c r="O318" s="169"/>
      <c r="P318" s="169"/>
      <c r="Q318" s="169"/>
      <c r="R318" s="169"/>
    </row>
    <row r="319" spans="1:18" ht="20.100000000000001" customHeight="1" x14ac:dyDescent="0.25">
      <c r="A319" s="8"/>
      <c r="B319" s="8"/>
      <c r="C319" s="8"/>
      <c r="D319" s="8"/>
      <c r="E319" s="8"/>
      <c r="F319" s="8"/>
      <c r="G319" s="8"/>
      <c r="H319" s="8"/>
      <c r="I319" s="8"/>
      <c r="J319" s="8"/>
      <c r="K319" s="8"/>
      <c r="L319" s="8"/>
      <c r="M319" s="8"/>
      <c r="N319" s="8"/>
      <c r="O319" s="8"/>
      <c r="P319" s="8"/>
      <c r="Q319" s="8"/>
      <c r="R319" s="8"/>
    </row>
    <row r="320" spans="1:18" s="356" customFormat="1" ht="20.100000000000001" customHeight="1" x14ac:dyDescent="0.25">
      <c r="A320" s="173" t="s">
        <v>203</v>
      </c>
      <c r="B320" s="173"/>
      <c r="C320" s="173"/>
      <c r="D320" s="173"/>
      <c r="E320" s="174" t="s">
        <v>49</v>
      </c>
      <c r="F320" s="173"/>
      <c r="G320" s="173"/>
      <c r="H320" s="173"/>
      <c r="I320" s="174" t="s">
        <v>204</v>
      </c>
      <c r="J320" s="173"/>
      <c r="K320" s="173"/>
      <c r="L320" s="173"/>
      <c r="M320" s="174" t="s">
        <v>205</v>
      </c>
      <c r="N320" s="173"/>
      <c r="O320" s="173"/>
      <c r="P320" s="173"/>
      <c r="Q320" s="8"/>
      <c r="R320" s="8"/>
    </row>
    <row r="321" spans="1:27" ht="20.100000000000001" customHeight="1" x14ac:dyDescent="0.25">
      <c r="A321" s="147" t="s">
        <v>206</v>
      </c>
      <c r="B321" s="147"/>
      <c r="C321" s="147"/>
      <c r="D321" s="147"/>
      <c r="E321" s="154">
        <f>E310</f>
        <v>409.30196368241513</v>
      </c>
      <c r="F321" s="155"/>
      <c r="G321" s="155"/>
      <c r="H321" s="155"/>
      <c r="I321" s="154">
        <f>E298*(1-0.15)</f>
        <v>393.93649469307354</v>
      </c>
      <c r="J321" s="155"/>
      <c r="K321" s="155"/>
      <c r="L321" s="155"/>
      <c r="M321" s="154">
        <f>MAX(E321:I321)</f>
        <v>409.30196368241513</v>
      </c>
      <c r="N321" s="155"/>
      <c r="O321" s="155"/>
      <c r="P321" s="155"/>
      <c r="Q321" s="8"/>
      <c r="R321" s="8"/>
    </row>
    <row r="322" spans="1:27" ht="20.100000000000001" customHeight="1" x14ac:dyDescent="0.25">
      <c r="A322" s="147" t="s">
        <v>207</v>
      </c>
      <c r="B322" s="147"/>
      <c r="C322" s="147"/>
      <c r="D322" s="147"/>
      <c r="E322" s="154">
        <f>E311</f>
        <v>517.60743559540504</v>
      </c>
      <c r="F322" s="155"/>
      <c r="G322" s="155"/>
      <c r="H322" s="155"/>
      <c r="I322" s="154">
        <f>E298*(1+0.15)</f>
        <v>532.97290458474652</v>
      </c>
      <c r="J322" s="155"/>
      <c r="K322" s="155"/>
      <c r="L322" s="155"/>
      <c r="M322" s="154">
        <f>MIN(E322:I322)</f>
        <v>517.60743559540504</v>
      </c>
      <c r="N322" s="155"/>
      <c r="O322" s="155"/>
      <c r="P322" s="155"/>
      <c r="Q322" s="8"/>
      <c r="R322" s="8"/>
    </row>
    <row r="323" spans="1:27" ht="20.100000000000001" customHeight="1" x14ac:dyDescent="0.25">
      <c r="A323" s="8"/>
      <c r="B323" s="8"/>
      <c r="C323" s="8"/>
      <c r="D323" s="8"/>
      <c r="E323" s="8"/>
      <c r="F323" s="8"/>
      <c r="G323" s="8"/>
      <c r="H323" s="8"/>
      <c r="I323" s="8"/>
      <c r="J323" s="8"/>
      <c r="K323" s="8"/>
      <c r="L323" s="8"/>
      <c r="M323" s="8"/>
      <c r="N323" s="8"/>
      <c r="O323" s="8"/>
      <c r="P323" s="8"/>
      <c r="Q323" s="8"/>
      <c r="R323" s="8"/>
    </row>
    <row r="324" spans="1:27" ht="20.100000000000001" customHeight="1" x14ac:dyDescent="0.25">
      <c r="A324" s="157" t="s">
        <v>208</v>
      </c>
      <c r="B324" s="157"/>
      <c r="C324" s="157"/>
      <c r="D324" s="157"/>
      <c r="E324" s="157"/>
      <c r="F324" s="157"/>
      <c r="G324" s="157"/>
      <c r="H324" s="157"/>
      <c r="I324" s="157"/>
      <c r="J324" s="157"/>
      <c r="K324" s="157"/>
      <c r="L324" s="157"/>
      <c r="M324" s="157"/>
      <c r="N324" s="157"/>
      <c r="O324" s="157"/>
      <c r="P324" s="157"/>
      <c r="Q324" s="157"/>
      <c r="R324" s="157"/>
    </row>
    <row r="325" spans="1:27" ht="20.100000000000001" customHeight="1" x14ac:dyDescent="0.25">
      <c r="A325" s="157"/>
      <c r="B325" s="157"/>
      <c r="C325" s="157"/>
      <c r="D325" s="157"/>
      <c r="E325" s="157"/>
      <c r="F325" s="157"/>
      <c r="G325" s="157"/>
      <c r="H325" s="157"/>
      <c r="I325" s="157"/>
      <c r="J325" s="157"/>
      <c r="K325" s="157"/>
      <c r="L325" s="157"/>
      <c r="M325" s="157"/>
      <c r="N325" s="157"/>
      <c r="O325" s="157"/>
      <c r="P325" s="157"/>
      <c r="Q325" s="157"/>
      <c r="R325" s="157"/>
    </row>
    <row r="326" spans="1:27" ht="20.100000000000001" customHeight="1" x14ac:dyDescent="0.25">
      <c r="A326" s="158" t="s">
        <v>209</v>
      </c>
      <c r="B326" s="158"/>
      <c r="C326" s="158"/>
      <c r="D326" s="158"/>
      <c r="E326" s="158"/>
      <c r="F326" s="158"/>
      <c r="G326" s="158"/>
      <c r="H326" s="158"/>
      <c r="I326" s="158"/>
      <c r="J326" s="158"/>
      <c r="K326" s="158"/>
      <c r="L326" s="158"/>
      <c r="M326" s="158"/>
      <c r="N326" s="158"/>
      <c r="O326" s="158"/>
      <c r="P326" s="158"/>
      <c r="Q326" s="158"/>
      <c r="R326" s="158"/>
    </row>
    <row r="327" spans="1:27" ht="20.100000000000001" customHeight="1" x14ac:dyDescent="0.25">
      <c r="A327" s="158" t="s">
        <v>210</v>
      </c>
      <c r="B327" s="158"/>
      <c r="C327" s="158"/>
      <c r="D327" s="158"/>
      <c r="E327" s="158"/>
      <c r="F327" s="158"/>
      <c r="G327" s="158"/>
      <c r="H327" s="158"/>
      <c r="I327" s="158"/>
      <c r="J327" s="158"/>
      <c r="K327" s="158"/>
      <c r="L327" s="158"/>
      <c r="M327" s="158"/>
      <c r="N327" s="158"/>
      <c r="O327" s="158"/>
      <c r="P327" s="158"/>
      <c r="Q327" s="158"/>
      <c r="R327" s="158"/>
    </row>
    <row r="328" spans="1:27" ht="20.100000000000001" customHeight="1" x14ac:dyDescent="0.25">
      <c r="A328" s="57"/>
      <c r="B328" s="57"/>
      <c r="C328" s="57"/>
      <c r="D328" s="57"/>
      <c r="E328" s="57"/>
      <c r="F328" s="57"/>
      <c r="G328" s="57"/>
      <c r="H328" s="57"/>
      <c r="I328" s="57"/>
      <c r="J328" s="57"/>
      <c r="K328" s="57"/>
      <c r="L328" s="57"/>
      <c r="M328" s="57"/>
      <c r="N328" s="57"/>
      <c r="O328" s="57"/>
      <c r="P328" s="57"/>
      <c r="Q328" s="57"/>
      <c r="R328" s="57"/>
    </row>
    <row r="329" spans="1:27" ht="20.100000000000001" customHeight="1" x14ac:dyDescent="0.25">
      <c r="A329" s="8"/>
      <c r="B329" s="8"/>
      <c r="C329" s="8"/>
      <c r="D329" s="8"/>
      <c r="E329" s="8"/>
      <c r="F329" s="8"/>
      <c r="G329" s="8"/>
      <c r="H329" s="8"/>
      <c r="I329" s="8"/>
      <c r="J329" s="8"/>
      <c r="K329" s="8"/>
      <c r="L329" s="8"/>
      <c r="M329" s="8"/>
      <c r="N329" s="8"/>
      <c r="O329" s="8"/>
      <c r="P329" s="8"/>
      <c r="Q329" s="8"/>
      <c r="R329" s="8"/>
    </row>
    <row r="330" spans="1:27" ht="20.100000000000001" customHeight="1" x14ac:dyDescent="0.25">
      <c r="A330" s="169" t="s">
        <v>201</v>
      </c>
      <c r="B330" s="169"/>
      <c r="C330" s="169"/>
      <c r="D330" s="169"/>
      <c r="E330" s="169"/>
      <c r="F330" s="169"/>
      <c r="G330" s="169"/>
      <c r="H330" s="169"/>
      <c r="I330" s="169"/>
      <c r="J330" s="169"/>
      <c r="K330" s="169"/>
      <c r="L330" s="169"/>
      <c r="M330" s="169"/>
      <c r="N330" s="169"/>
      <c r="O330" s="169"/>
      <c r="P330" s="169"/>
      <c r="Q330" s="169"/>
      <c r="R330" s="169"/>
    </row>
    <row r="331" spans="1:27" ht="20.100000000000001" customHeight="1" x14ac:dyDescent="0.25">
      <c r="A331" s="8"/>
      <c r="B331" s="8"/>
      <c r="C331" s="8"/>
      <c r="D331" s="8"/>
      <c r="E331" s="8"/>
      <c r="F331" s="8"/>
      <c r="G331" s="8"/>
      <c r="H331" s="8"/>
      <c r="I331" s="8"/>
      <c r="J331" s="8"/>
      <c r="K331" s="8"/>
      <c r="L331" s="8"/>
      <c r="M331" s="8"/>
      <c r="N331" s="8"/>
      <c r="O331" s="8"/>
      <c r="P331" s="8"/>
      <c r="Q331" s="8"/>
      <c r="R331" s="8"/>
      <c r="V331" s="373"/>
    </row>
    <row r="332" spans="1:27" ht="20.100000000000001" customHeight="1" x14ac:dyDescent="0.25">
      <c r="A332" s="153" t="s">
        <v>52</v>
      </c>
      <c r="B332" s="153"/>
      <c r="C332" s="153"/>
      <c r="D332" s="153"/>
      <c r="E332" s="153"/>
      <c r="F332" s="153"/>
      <c r="G332" s="153"/>
      <c r="H332" s="153"/>
      <c r="I332" s="153"/>
      <c r="J332" s="153"/>
      <c r="K332" s="153"/>
      <c r="L332" s="153"/>
      <c r="M332" s="153"/>
      <c r="N332" s="153"/>
      <c r="O332" s="154">
        <v>320</v>
      </c>
      <c r="P332" s="154"/>
      <c r="Q332" s="154"/>
      <c r="R332" s="154"/>
      <c r="V332" s="373"/>
    </row>
    <row r="333" spans="1:27" ht="20.100000000000001" customHeight="1" x14ac:dyDescent="0.25">
      <c r="A333" s="153" t="s">
        <v>53</v>
      </c>
      <c r="B333" s="153"/>
      <c r="C333" s="153"/>
      <c r="D333" s="153"/>
      <c r="E333" s="153"/>
      <c r="F333" s="153"/>
      <c r="G333" s="153"/>
      <c r="H333" s="153"/>
      <c r="I333" s="153"/>
      <c r="J333" s="153"/>
      <c r="K333" s="153"/>
      <c r="L333" s="153"/>
      <c r="M333" s="153"/>
      <c r="N333" s="153"/>
      <c r="O333" s="154">
        <f>E298</f>
        <v>463.45469963891009</v>
      </c>
      <c r="P333" s="154"/>
      <c r="Q333" s="154"/>
      <c r="R333" s="154"/>
    </row>
    <row r="334" spans="1:27" ht="20.100000000000001" customHeight="1" x14ac:dyDescent="0.25">
      <c r="A334" s="153" t="s">
        <v>65</v>
      </c>
      <c r="B334" s="153"/>
      <c r="C334" s="153"/>
      <c r="D334" s="153"/>
      <c r="E334" s="153"/>
      <c r="F334" s="153"/>
      <c r="G334" s="153"/>
      <c r="H334" s="153"/>
      <c r="I334" s="153"/>
      <c r="J334" s="153"/>
      <c r="K334" s="153"/>
      <c r="L334" s="153"/>
      <c r="M334" s="153"/>
      <c r="N334" s="153"/>
      <c r="O334" s="176">
        <f>O332*O333</f>
        <v>148305.50388445123</v>
      </c>
      <c r="P334" s="176"/>
      <c r="Q334" s="176"/>
      <c r="R334" s="176"/>
      <c r="AA334" s="374"/>
    </row>
    <row r="335" spans="1:27" ht="20.100000000000001" customHeight="1" x14ac:dyDescent="0.25">
      <c r="A335" s="8"/>
      <c r="B335" s="8"/>
      <c r="C335" s="8"/>
      <c r="D335" s="8"/>
      <c r="E335" s="8"/>
      <c r="F335" s="8"/>
      <c r="G335" s="58"/>
      <c r="H335" s="58"/>
      <c r="I335" s="58"/>
      <c r="J335" s="58"/>
      <c r="K335" s="58"/>
      <c r="L335" s="58"/>
      <c r="M335" s="58"/>
      <c r="N335" s="58"/>
      <c r="O335" s="58"/>
      <c r="P335" s="58"/>
      <c r="Q335" s="58"/>
      <c r="R335" s="58"/>
      <c r="AA335" s="374"/>
    </row>
    <row r="336" spans="1:27" ht="20.100000000000001" customHeight="1" x14ac:dyDescent="0.25">
      <c r="A336" s="8"/>
      <c r="B336" s="8"/>
      <c r="C336" s="8"/>
      <c r="D336" s="8"/>
      <c r="E336" s="8"/>
      <c r="F336" s="8"/>
      <c r="G336" s="8"/>
      <c r="H336" s="8"/>
      <c r="I336" s="8"/>
      <c r="J336" s="8"/>
      <c r="K336" s="8"/>
      <c r="L336" s="8"/>
      <c r="M336" s="8"/>
      <c r="N336" s="8"/>
      <c r="O336" s="8"/>
      <c r="P336" s="8"/>
      <c r="Q336" s="8"/>
      <c r="R336" s="8"/>
    </row>
    <row r="337" spans="1:60" ht="20.100000000000001" customHeight="1" x14ac:dyDescent="0.25">
      <c r="A337" s="186" t="s">
        <v>778</v>
      </c>
      <c r="B337" s="186"/>
      <c r="C337" s="186"/>
      <c r="D337" s="186"/>
      <c r="E337" s="186"/>
      <c r="F337" s="186"/>
      <c r="G337" s="186"/>
      <c r="H337" s="186"/>
      <c r="I337" s="186"/>
      <c r="J337" s="186"/>
      <c r="K337" s="186"/>
      <c r="L337" s="186"/>
      <c r="M337" s="186"/>
      <c r="N337" s="186"/>
      <c r="O337" s="186"/>
      <c r="P337" s="186"/>
      <c r="Q337" s="186"/>
      <c r="R337" s="186"/>
      <c r="AA337" s="374"/>
      <c r="AV337" s="369"/>
      <c r="AW337" s="369"/>
      <c r="AX337" s="369"/>
      <c r="AY337" s="369"/>
      <c r="AZ337" s="369"/>
      <c r="BA337" s="369"/>
      <c r="BB337" s="369"/>
      <c r="BC337" s="369"/>
      <c r="BD337" s="369"/>
      <c r="BE337" s="369"/>
      <c r="BF337" s="369"/>
      <c r="BG337" s="369"/>
      <c r="BH337" s="369"/>
    </row>
    <row r="338" spans="1:60" ht="20.100000000000001" customHeight="1" x14ac:dyDescent="0.25">
      <c r="A338" s="8"/>
      <c r="B338" s="8"/>
      <c r="C338" s="8"/>
      <c r="D338" s="8"/>
      <c r="E338" s="8"/>
      <c r="F338" s="8"/>
      <c r="G338" s="8"/>
      <c r="H338" s="8"/>
      <c r="I338" s="8"/>
      <c r="J338" s="8"/>
      <c r="K338" s="8"/>
      <c r="L338" s="8"/>
      <c r="M338" s="8"/>
      <c r="N338" s="8"/>
      <c r="O338" s="8"/>
      <c r="P338" s="8"/>
      <c r="Q338" s="8"/>
      <c r="R338" s="8"/>
      <c r="AA338" s="374"/>
      <c r="AV338" s="369"/>
      <c r="AW338" s="369"/>
      <c r="AX338" s="369"/>
      <c r="AY338" s="369"/>
      <c r="AZ338" s="369"/>
      <c r="BA338" s="369"/>
      <c r="BB338" s="369"/>
      <c r="BC338" s="369"/>
      <c r="BD338" s="369"/>
      <c r="BE338" s="369"/>
      <c r="BF338" s="369"/>
      <c r="BG338" s="369"/>
      <c r="BH338" s="369"/>
    </row>
    <row r="339" spans="1:60" ht="20.100000000000001" customHeight="1" x14ac:dyDescent="0.25">
      <c r="A339" s="204" t="s">
        <v>243</v>
      </c>
      <c r="B339" s="204"/>
      <c r="C339" s="204"/>
      <c r="D339" s="204"/>
      <c r="E339" s="204"/>
      <c r="F339" s="204"/>
      <c r="G339" s="204"/>
      <c r="H339" s="204"/>
      <c r="I339" s="204"/>
      <c r="J339" s="204"/>
      <c r="K339" s="204"/>
      <c r="L339" s="204"/>
      <c r="M339" s="204"/>
      <c r="N339" s="204"/>
      <c r="O339" s="204"/>
      <c r="P339" s="204"/>
      <c r="Q339" s="204"/>
      <c r="R339" s="204"/>
      <c r="AA339" s="374"/>
      <c r="AV339" s="369"/>
      <c r="AW339" s="369"/>
      <c r="AX339" s="369"/>
      <c r="AY339" s="369"/>
      <c r="AZ339" s="369"/>
      <c r="BA339" s="369"/>
      <c r="BB339" s="369"/>
      <c r="BC339" s="369"/>
      <c r="BD339" s="369"/>
      <c r="BE339" s="369"/>
      <c r="BF339" s="369"/>
      <c r="BG339" s="369"/>
      <c r="BH339" s="369"/>
    </row>
    <row r="340" spans="1:60" ht="20.100000000000001" customHeight="1" x14ac:dyDescent="0.25">
      <c r="A340" s="204"/>
      <c r="B340" s="204"/>
      <c r="C340" s="204"/>
      <c r="D340" s="204"/>
      <c r="E340" s="204"/>
      <c r="F340" s="204"/>
      <c r="G340" s="204"/>
      <c r="H340" s="204"/>
      <c r="I340" s="204"/>
      <c r="J340" s="204"/>
      <c r="K340" s="204"/>
      <c r="L340" s="204"/>
      <c r="M340" s="204"/>
      <c r="N340" s="204"/>
      <c r="O340" s="204"/>
      <c r="P340" s="204"/>
      <c r="Q340" s="204"/>
      <c r="R340" s="204"/>
      <c r="AA340" s="374"/>
      <c r="AV340" s="369"/>
      <c r="AW340" s="369"/>
      <c r="AX340" s="369"/>
      <c r="AY340" s="369"/>
      <c r="AZ340" s="369"/>
      <c r="BA340" s="369"/>
      <c r="BB340" s="369"/>
      <c r="BC340" s="369"/>
      <c r="BD340" s="369"/>
      <c r="BE340" s="369"/>
      <c r="BF340" s="369"/>
      <c r="BG340" s="369"/>
      <c r="BH340" s="369"/>
    </row>
    <row r="341" spans="1:60" ht="20.100000000000001" customHeight="1" x14ac:dyDescent="0.25">
      <c r="A341" s="204"/>
      <c r="B341" s="204"/>
      <c r="C341" s="204"/>
      <c r="D341" s="204"/>
      <c r="E341" s="204"/>
      <c r="F341" s="204"/>
      <c r="G341" s="204"/>
      <c r="H341" s="204"/>
      <c r="I341" s="204"/>
      <c r="J341" s="204"/>
      <c r="K341" s="204"/>
      <c r="L341" s="204"/>
      <c r="M341" s="204"/>
      <c r="N341" s="204"/>
      <c r="O341" s="204"/>
      <c r="P341" s="204"/>
      <c r="Q341" s="204"/>
      <c r="R341" s="204"/>
      <c r="AA341" s="374"/>
      <c r="AV341" s="369"/>
      <c r="AW341" s="369"/>
      <c r="AX341" s="369"/>
      <c r="AY341" s="369"/>
      <c r="AZ341" s="369"/>
      <c r="BA341" s="369"/>
      <c r="BB341" s="369"/>
      <c r="BC341" s="369"/>
      <c r="BD341" s="369"/>
      <c r="BE341" s="369"/>
      <c r="BF341" s="369"/>
      <c r="BG341" s="369"/>
      <c r="BH341" s="369"/>
    </row>
    <row r="342" spans="1:60" ht="20.100000000000001" customHeight="1" x14ac:dyDescent="0.25">
      <c r="A342" s="8"/>
      <c r="B342" s="8"/>
      <c r="C342" s="8"/>
      <c r="D342" s="8"/>
      <c r="E342" s="8"/>
      <c r="F342" s="8"/>
      <c r="G342" s="8"/>
      <c r="H342" s="8"/>
      <c r="I342" s="8"/>
      <c r="J342" s="8"/>
      <c r="K342" s="8"/>
      <c r="L342" s="8"/>
      <c r="M342" s="8"/>
      <c r="N342" s="8"/>
      <c r="O342" s="8"/>
      <c r="P342" s="8"/>
      <c r="Q342" s="8"/>
      <c r="R342" s="8"/>
      <c r="AA342" s="374"/>
      <c r="AV342" s="369"/>
      <c r="AW342" s="369"/>
      <c r="AX342" s="369"/>
      <c r="AY342" s="369"/>
      <c r="AZ342" s="369"/>
      <c r="BA342" s="369"/>
      <c r="BB342" s="369"/>
      <c r="BC342" s="369"/>
      <c r="BD342" s="369"/>
      <c r="BE342" s="369"/>
      <c r="BF342" s="369"/>
      <c r="BG342" s="369"/>
      <c r="BH342" s="369"/>
    </row>
    <row r="343" spans="1:60" ht="20.100000000000001" customHeight="1" x14ac:dyDescent="0.25">
      <c r="A343" s="147" t="s">
        <v>244</v>
      </c>
      <c r="B343" s="147"/>
      <c r="C343" s="147"/>
      <c r="D343" s="147" t="s">
        <v>245</v>
      </c>
      <c r="E343" s="147"/>
      <c r="F343" s="147"/>
      <c r="G343" s="147"/>
      <c r="H343" s="147"/>
      <c r="I343" s="147"/>
      <c r="J343" s="147" t="s">
        <v>246</v>
      </c>
      <c r="K343" s="147"/>
      <c r="L343" s="147"/>
      <c r="M343" s="147"/>
      <c r="N343" s="16"/>
      <c r="O343" s="205" t="s">
        <v>247</v>
      </c>
      <c r="P343" s="205"/>
      <c r="Q343" s="205"/>
      <c r="R343" s="205"/>
      <c r="T343" s="356" t="s">
        <v>245</v>
      </c>
      <c r="U343" s="356" t="s">
        <v>249</v>
      </c>
      <c r="V343" s="356" t="s">
        <v>282</v>
      </c>
      <c r="AA343" s="374"/>
      <c r="AV343" s="369"/>
      <c r="AW343" s="369"/>
      <c r="AX343" s="369"/>
      <c r="AY343" s="369"/>
      <c r="AZ343" s="369"/>
      <c r="BA343" s="369"/>
      <c r="BB343" s="369"/>
      <c r="BC343" s="369"/>
      <c r="BD343" s="369"/>
      <c r="BE343" s="369"/>
      <c r="BF343" s="369"/>
      <c r="BG343" s="369"/>
      <c r="BH343" s="369"/>
    </row>
    <row r="344" spans="1:60" ht="20.100000000000001" customHeight="1" x14ac:dyDescent="0.25">
      <c r="A344" s="149" t="s">
        <v>248</v>
      </c>
      <c r="B344" s="149"/>
      <c r="C344" s="149"/>
      <c r="D344" s="196" t="s">
        <v>249</v>
      </c>
      <c r="E344" s="196"/>
      <c r="F344" s="196"/>
      <c r="G344" s="196"/>
      <c r="H344" s="196"/>
      <c r="I344" s="196"/>
      <c r="J344" s="149" t="s">
        <v>250</v>
      </c>
      <c r="K344" s="149"/>
      <c r="L344" s="149"/>
      <c r="M344" s="149"/>
      <c r="N344" s="14"/>
      <c r="O344" s="149" t="s">
        <v>285</v>
      </c>
      <c r="P344" s="149"/>
      <c r="Q344" s="149"/>
      <c r="R344" s="149"/>
      <c r="T344" s="356" t="s">
        <v>276</v>
      </c>
      <c r="U344" s="356" t="s">
        <v>273</v>
      </c>
      <c r="V344" s="356" t="s">
        <v>247</v>
      </c>
      <c r="AA344" s="374"/>
      <c r="AV344" s="369"/>
      <c r="AW344" s="369"/>
      <c r="AX344" s="369"/>
      <c r="AY344" s="369"/>
      <c r="AZ344" s="369"/>
      <c r="BA344" s="369"/>
      <c r="BB344" s="369"/>
      <c r="BC344" s="369"/>
      <c r="BD344" s="369"/>
      <c r="BE344" s="369"/>
      <c r="BF344" s="369"/>
      <c r="BG344" s="369"/>
      <c r="BH344" s="369"/>
    </row>
    <row r="345" spans="1:60" ht="20.100000000000001" customHeight="1" x14ac:dyDescent="0.25">
      <c r="A345" s="149" t="s">
        <v>251</v>
      </c>
      <c r="B345" s="149"/>
      <c r="C345" s="149"/>
      <c r="D345" s="149"/>
      <c r="E345" s="149"/>
      <c r="F345" s="149"/>
      <c r="G345" s="149"/>
      <c r="H345" s="149"/>
      <c r="I345" s="149"/>
      <c r="J345" s="149"/>
      <c r="K345" s="149"/>
      <c r="L345" s="221">
        <v>2545.33</v>
      </c>
      <c r="M345" s="221"/>
      <c r="N345" s="221"/>
      <c r="O345" s="221"/>
      <c r="P345" s="221"/>
      <c r="Q345" s="221"/>
      <c r="R345" s="221"/>
      <c r="T345" s="357" t="s">
        <v>277</v>
      </c>
      <c r="U345" s="357" t="s">
        <v>278</v>
      </c>
      <c r="V345" s="357" t="s">
        <v>283</v>
      </c>
      <c r="AA345" s="374"/>
      <c r="AV345" s="369"/>
      <c r="AW345" s="369"/>
      <c r="AX345" s="369"/>
      <c r="AY345" s="369"/>
      <c r="AZ345" s="369"/>
      <c r="BA345" s="369"/>
      <c r="BB345" s="369"/>
      <c r="BC345" s="369"/>
      <c r="BD345" s="369"/>
      <c r="BE345" s="369"/>
      <c r="BF345" s="369"/>
      <c r="BG345" s="369"/>
      <c r="BH345" s="369"/>
    </row>
    <row r="346" spans="1:60" ht="20.100000000000001" customHeight="1" x14ac:dyDescent="0.25">
      <c r="A346" s="8"/>
      <c r="B346" s="8"/>
      <c r="C346" s="8"/>
      <c r="D346" s="8"/>
      <c r="E346" s="8"/>
      <c r="F346" s="8"/>
      <c r="G346" s="8"/>
      <c r="H346" s="8"/>
      <c r="I346" s="8"/>
      <c r="J346" s="8"/>
      <c r="K346" s="8"/>
      <c r="L346" s="12"/>
      <c r="M346" s="12"/>
      <c r="N346" s="12"/>
      <c r="O346" s="12"/>
      <c r="P346" s="12"/>
      <c r="Q346" s="12"/>
      <c r="R346" s="12"/>
      <c r="T346" s="356" t="s">
        <v>270</v>
      </c>
      <c r="U346" s="356" t="s">
        <v>272</v>
      </c>
      <c r="V346" s="356" t="s">
        <v>284</v>
      </c>
      <c r="AA346" s="374"/>
      <c r="AV346" s="369"/>
      <c r="AW346" s="369"/>
      <c r="AX346" s="369"/>
      <c r="AY346" s="369"/>
      <c r="AZ346" s="369"/>
      <c r="BA346" s="369"/>
      <c r="BB346" s="369"/>
      <c r="BC346" s="369"/>
      <c r="BD346" s="369"/>
      <c r="BE346" s="369"/>
      <c r="BF346" s="369"/>
      <c r="BG346" s="369"/>
      <c r="BH346" s="369"/>
    </row>
    <row r="347" spans="1:60" ht="20.100000000000001" customHeight="1" x14ac:dyDescent="0.25">
      <c r="A347" s="222" t="s">
        <v>306</v>
      </c>
      <c r="B347" s="222"/>
      <c r="C347" s="222"/>
      <c r="D347" s="222"/>
      <c r="E347" s="222"/>
      <c r="F347" s="222"/>
      <c r="G347" s="222"/>
      <c r="H347" s="222"/>
      <c r="I347" s="222"/>
      <c r="J347" s="222"/>
      <c r="K347" s="222"/>
      <c r="L347" s="222"/>
      <c r="M347" s="222"/>
      <c r="N347" s="222"/>
      <c r="O347" s="222"/>
      <c r="P347" s="222"/>
      <c r="Q347" s="222"/>
      <c r="R347" s="222"/>
      <c r="T347" s="356" t="s">
        <v>271</v>
      </c>
      <c r="U347" s="356" t="s">
        <v>279</v>
      </c>
      <c r="AA347" s="374"/>
      <c r="AV347" s="369"/>
      <c r="AW347" s="369"/>
      <c r="AX347" s="369"/>
      <c r="AY347" s="369"/>
      <c r="AZ347" s="369"/>
      <c r="BA347" s="369"/>
      <c r="BB347" s="369"/>
      <c r="BC347" s="369"/>
      <c r="BD347" s="369"/>
      <c r="BE347" s="369"/>
      <c r="BF347" s="369"/>
      <c r="BG347" s="369"/>
      <c r="BH347" s="369"/>
    </row>
    <row r="348" spans="1:60" ht="20.100000000000001" customHeight="1" x14ac:dyDescent="0.25">
      <c r="A348" s="222" t="s">
        <v>307</v>
      </c>
      <c r="B348" s="222"/>
      <c r="C348" s="222"/>
      <c r="D348" s="222"/>
      <c r="E348" s="222"/>
      <c r="F348" s="222"/>
      <c r="G348" s="222"/>
      <c r="H348" s="222"/>
      <c r="I348" s="222"/>
      <c r="J348" s="222"/>
      <c r="K348" s="222"/>
      <c r="L348" s="222"/>
      <c r="M348" s="222"/>
      <c r="N348" s="222"/>
      <c r="O348" s="222"/>
      <c r="P348" s="222"/>
      <c r="Q348" s="222"/>
      <c r="R348" s="222"/>
      <c r="U348" s="356" t="s">
        <v>280</v>
      </c>
      <c r="AA348" s="374"/>
      <c r="AV348" s="369"/>
      <c r="AW348" s="369"/>
      <c r="AX348" s="369"/>
      <c r="AY348" s="369"/>
      <c r="AZ348" s="369"/>
      <c r="BA348" s="369"/>
      <c r="BB348" s="369"/>
      <c r="BC348" s="369"/>
      <c r="BD348" s="369"/>
      <c r="BE348" s="369"/>
      <c r="BF348" s="369"/>
      <c r="BG348" s="369"/>
      <c r="BH348" s="369"/>
    </row>
    <row r="349" spans="1:60" ht="20.100000000000001" customHeight="1" x14ac:dyDescent="0.25">
      <c r="A349" s="222"/>
      <c r="B349" s="222"/>
      <c r="C349" s="222"/>
      <c r="D349" s="222"/>
      <c r="E349" s="222"/>
      <c r="F349" s="222"/>
      <c r="G349" s="222"/>
      <c r="H349" s="222"/>
      <c r="I349" s="222"/>
      <c r="J349" s="222"/>
      <c r="K349" s="222"/>
      <c r="L349" s="222"/>
      <c r="M349" s="222"/>
      <c r="N349" s="222"/>
      <c r="O349" s="222"/>
      <c r="P349" s="222"/>
      <c r="Q349" s="222"/>
      <c r="R349" s="222"/>
      <c r="U349" s="356" t="s">
        <v>281</v>
      </c>
      <c r="AA349" s="374"/>
      <c r="AV349" s="369"/>
      <c r="AW349" s="369"/>
      <c r="AX349" s="369"/>
      <c r="AY349" s="369"/>
      <c r="AZ349" s="369"/>
      <c r="BA349" s="369"/>
      <c r="BB349" s="369"/>
      <c r="BC349" s="369"/>
      <c r="BD349" s="369"/>
      <c r="BE349" s="369"/>
      <c r="BF349" s="369"/>
      <c r="BG349" s="369"/>
      <c r="BH349" s="369"/>
    </row>
    <row r="350" spans="1:60" ht="20.100000000000001" customHeight="1" x14ac:dyDescent="0.25">
      <c r="A350" s="222"/>
      <c r="B350" s="222"/>
      <c r="C350" s="222"/>
      <c r="D350" s="222"/>
      <c r="E350" s="222"/>
      <c r="F350" s="222"/>
      <c r="G350" s="222"/>
      <c r="H350" s="222"/>
      <c r="I350" s="222"/>
      <c r="J350" s="222"/>
      <c r="K350" s="222"/>
      <c r="L350" s="222"/>
      <c r="M350" s="222"/>
      <c r="N350" s="222"/>
      <c r="O350" s="222"/>
      <c r="P350" s="222"/>
      <c r="Q350" s="222"/>
      <c r="R350" s="222"/>
      <c r="U350" s="356" t="s">
        <v>275</v>
      </c>
      <c r="AA350" s="374"/>
      <c r="AV350" s="369"/>
      <c r="AW350" s="369"/>
      <c r="AX350" s="369"/>
      <c r="AY350" s="369"/>
      <c r="AZ350" s="369"/>
      <c r="BA350" s="369"/>
      <c r="BB350" s="369"/>
      <c r="BC350" s="369"/>
      <c r="BD350" s="369"/>
      <c r="BE350" s="369"/>
      <c r="BF350" s="369"/>
      <c r="BG350" s="369"/>
      <c r="BH350" s="369"/>
    </row>
    <row r="351" spans="1:60" ht="20.100000000000001" customHeight="1" x14ac:dyDescent="0.25">
      <c r="A351" s="222"/>
      <c r="B351" s="222"/>
      <c r="C351" s="222"/>
      <c r="D351" s="222"/>
      <c r="E351" s="222"/>
      <c r="F351" s="222"/>
      <c r="G351" s="222"/>
      <c r="H351" s="222"/>
      <c r="I351" s="222"/>
      <c r="J351" s="222"/>
      <c r="K351" s="222"/>
      <c r="L351" s="222"/>
      <c r="M351" s="222"/>
      <c r="N351" s="222"/>
      <c r="O351" s="222"/>
      <c r="P351" s="222"/>
      <c r="Q351" s="222"/>
      <c r="R351" s="222"/>
      <c r="U351" s="356" t="s">
        <v>274</v>
      </c>
      <c r="AA351" s="374"/>
      <c r="AV351" s="369"/>
      <c r="AW351" s="369"/>
      <c r="AX351" s="369"/>
      <c r="AY351" s="369"/>
      <c r="AZ351" s="369"/>
      <c r="BA351" s="369"/>
      <c r="BB351" s="369"/>
      <c r="BC351" s="369"/>
      <c r="BD351" s="369"/>
      <c r="BE351" s="369"/>
      <c r="BF351" s="369"/>
      <c r="BG351" s="369"/>
      <c r="BH351" s="369"/>
    </row>
    <row r="352" spans="1:60" ht="20.100000000000001" customHeight="1" x14ac:dyDescent="0.25">
      <c r="A352" s="222"/>
      <c r="B352" s="222"/>
      <c r="C352" s="222"/>
      <c r="D352" s="222"/>
      <c r="E352" s="222"/>
      <c r="F352" s="222"/>
      <c r="G352" s="222"/>
      <c r="H352" s="222"/>
      <c r="I352" s="222"/>
      <c r="J352" s="222"/>
      <c r="K352" s="222"/>
      <c r="L352" s="222"/>
      <c r="M352" s="222"/>
      <c r="N352" s="222"/>
      <c r="O352" s="222"/>
      <c r="P352" s="222"/>
      <c r="Q352" s="222"/>
      <c r="R352" s="222"/>
      <c r="AA352" s="374"/>
      <c r="AV352" s="369"/>
      <c r="AW352" s="369"/>
      <c r="AX352" s="369"/>
      <c r="AY352" s="369"/>
      <c r="AZ352" s="369"/>
      <c r="BA352" s="369"/>
      <c r="BB352" s="369"/>
      <c r="BC352" s="369"/>
      <c r="BD352" s="369"/>
      <c r="BE352" s="369"/>
      <c r="BF352" s="369"/>
      <c r="BG352" s="369"/>
      <c r="BH352" s="369"/>
    </row>
    <row r="353" spans="1:60" ht="20.100000000000001" customHeight="1" x14ac:dyDescent="0.25">
      <c r="A353" s="59" t="s">
        <v>5</v>
      </c>
      <c r="B353" s="223" t="s">
        <v>64</v>
      </c>
      <c r="C353" s="223"/>
      <c r="D353" s="223"/>
      <c r="E353" s="223"/>
      <c r="F353" s="223"/>
      <c r="G353" s="223"/>
      <c r="H353" s="223"/>
      <c r="I353" s="223"/>
      <c r="J353" s="223"/>
      <c r="K353" s="223" t="s">
        <v>308</v>
      </c>
      <c r="L353" s="223"/>
      <c r="M353" s="223" t="s">
        <v>309</v>
      </c>
      <c r="N353" s="223"/>
      <c r="O353" s="223" t="s">
        <v>182</v>
      </c>
      <c r="P353" s="223"/>
      <c r="Q353" s="223" t="s">
        <v>310</v>
      </c>
      <c r="R353" s="223"/>
      <c r="AA353" s="374"/>
      <c r="AV353" s="369"/>
      <c r="AW353" s="369"/>
      <c r="AX353" s="369"/>
      <c r="AY353" s="369"/>
      <c r="AZ353" s="369"/>
      <c r="BA353" s="369"/>
      <c r="BB353" s="369"/>
      <c r="BC353" s="369"/>
      <c r="BD353" s="369"/>
      <c r="BE353" s="369"/>
      <c r="BF353" s="369"/>
      <c r="BG353" s="369"/>
      <c r="BH353" s="369"/>
    </row>
    <row r="354" spans="1:60" ht="20.100000000000001" customHeight="1" x14ac:dyDescent="0.25">
      <c r="A354" s="60" t="s">
        <v>311</v>
      </c>
      <c r="B354" s="218" t="s">
        <v>312</v>
      </c>
      <c r="C354" s="218"/>
      <c r="D354" s="218"/>
      <c r="E354" s="218"/>
      <c r="F354" s="218"/>
      <c r="G354" s="218"/>
      <c r="H354" s="218"/>
      <c r="I354" s="218"/>
      <c r="J354" s="218"/>
      <c r="K354" s="219">
        <v>0</v>
      </c>
      <c r="L354" s="219"/>
      <c r="M354" s="211">
        <f>K354/$K$370</f>
        <v>0</v>
      </c>
      <c r="N354" s="211"/>
      <c r="O354" s="220">
        <v>0.75</v>
      </c>
      <c r="P354" s="220"/>
      <c r="Q354" s="220">
        <f t="shared" ref="Q354:Q363" si="23">K354*O354</f>
        <v>0</v>
      </c>
      <c r="R354" s="220"/>
      <c r="AA354" s="374"/>
      <c r="AV354" s="369"/>
      <c r="AW354" s="369"/>
      <c r="AX354" s="369"/>
      <c r="AY354" s="369"/>
      <c r="AZ354" s="369"/>
      <c r="BA354" s="369"/>
      <c r="BB354" s="369"/>
      <c r="BC354" s="369"/>
      <c r="BD354" s="369"/>
      <c r="BE354" s="369"/>
      <c r="BF354" s="369"/>
      <c r="BG354" s="369"/>
      <c r="BH354" s="369"/>
    </row>
    <row r="355" spans="1:60" ht="20.100000000000001" customHeight="1" x14ac:dyDescent="0.25">
      <c r="A355" s="61" t="s">
        <v>313</v>
      </c>
      <c r="B355" s="209" t="s">
        <v>314</v>
      </c>
      <c r="C355" s="209"/>
      <c r="D355" s="209"/>
      <c r="E355" s="209"/>
      <c r="F355" s="209"/>
      <c r="G355" s="209"/>
      <c r="H355" s="209"/>
      <c r="I355" s="209"/>
      <c r="J355" s="209"/>
      <c r="K355" s="210">
        <v>149</v>
      </c>
      <c r="L355" s="210"/>
      <c r="M355" s="211">
        <f t="shared" ref="M355:M368" si="24">K355/$K$370</f>
        <v>0.49666666666666665</v>
      </c>
      <c r="N355" s="211"/>
      <c r="O355" s="212">
        <v>1</v>
      </c>
      <c r="P355" s="212"/>
      <c r="Q355" s="212">
        <f t="shared" si="23"/>
        <v>149</v>
      </c>
      <c r="R355" s="212"/>
      <c r="AA355" s="374"/>
      <c r="AV355" s="369"/>
      <c r="AW355" s="369"/>
      <c r="AX355" s="369"/>
      <c r="AY355" s="369"/>
      <c r="AZ355" s="369"/>
      <c r="BA355" s="369"/>
      <c r="BB355" s="369"/>
      <c r="BC355" s="369"/>
      <c r="BD355" s="369"/>
      <c r="BE355" s="369"/>
      <c r="BF355" s="369"/>
      <c r="BG355" s="369"/>
      <c r="BH355" s="369"/>
    </row>
    <row r="356" spans="1:60" ht="20.100000000000001" customHeight="1" x14ac:dyDescent="0.25">
      <c r="A356" s="61" t="s">
        <v>315</v>
      </c>
      <c r="B356" s="209" t="s">
        <v>316</v>
      </c>
      <c r="C356" s="209"/>
      <c r="D356" s="209"/>
      <c r="E356" s="209"/>
      <c r="F356" s="209"/>
      <c r="G356" s="209"/>
      <c r="H356" s="209"/>
      <c r="I356" s="209"/>
      <c r="J356" s="209"/>
      <c r="K356" s="210">
        <v>12</v>
      </c>
      <c r="L356" s="210"/>
      <c r="M356" s="211">
        <f t="shared" si="24"/>
        <v>0.04</v>
      </c>
      <c r="N356" s="211"/>
      <c r="O356" s="212">
        <v>1</v>
      </c>
      <c r="P356" s="212"/>
      <c r="Q356" s="212">
        <f t="shared" si="23"/>
        <v>12</v>
      </c>
      <c r="R356" s="212"/>
      <c r="AA356" s="374"/>
      <c r="AV356" s="369"/>
      <c r="AW356" s="369"/>
      <c r="AX356" s="369"/>
      <c r="AY356" s="369"/>
      <c r="AZ356" s="369"/>
      <c r="BA356" s="369"/>
      <c r="BB356" s="369"/>
      <c r="BC356" s="369"/>
      <c r="BD356" s="369"/>
      <c r="BE356" s="369"/>
      <c r="BF356" s="369"/>
      <c r="BG356" s="369"/>
      <c r="BH356" s="369"/>
    </row>
    <row r="357" spans="1:60" ht="20.100000000000001" customHeight="1" x14ac:dyDescent="0.25">
      <c r="A357" s="61" t="s">
        <v>317</v>
      </c>
      <c r="B357" s="209" t="s">
        <v>318</v>
      </c>
      <c r="C357" s="209"/>
      <c r="D357" s="209"/>
      <c r="E357" s="209"/>
      <c r="F357" s="209"/>
      <c r="G357" s="209"/>
      <c r="H357" s="209"/>
      <c r="I357" s="209"/>
      <c r="J357" s="209"/>
      <c r="K357" s="210">
        <v>0</v>
      </c>
      <c r="L357" s="210"/>
      <c r="M357" s="211">
        <f t="shared" si="24"/>
        <v>0</v>
      </c>
      <c r="N357" s="211"/>
      <c r="O357" s="212">
        <v>0.9</v>
      </c>
      <c r="P357" s="212"/>
      <c r="Q357" s="212">
        <f t="shared" si="23"/>
        <v>0</v>
      </c>
      <c r="R357" s="212"/>
      <c r="AA357" s="374"/>
      <c r="AV357" s="369"/>
      <c r="AW357" s="369"/>
      <c r="AX357" s="369"/>
      <c r="AY357" s="369"/>
      <c r="AZ357" s="369"/>
      <c r="BA357" s="369"/>
      <c r="BB357" s="369"/>
      <c r="BC357" s="369"/>
      <c r="BD357" s="369"/>
      <c r="BE357" s="369"/>
      <c r="BF357" s="369"/>
      <c r="BG357" s="369"/>
      <c r="BH357" s="369"/>
    </row>
    <row r="358" spans="1:60" ht="20.100000000000001" customHeight="1" x14ac:dyDescent="0.25">
      <c r="A358" s="61" t="s">
        <v>319</v>
      </c>
      <c r="B358" s="209" t="s">
        <v>320</v>
      </c>
      <c r="C358" s="209"/>
      <c r="D358" s="209"/>
      <c r="E358" s="209"/>
      <c r="F358" s="209"/>
      <c r="G358" s="209"/>
      <c r="H358" s="209"/>
      <c r="I358" s="209"/>
      <c r="J358" s="209"/>
      <c r="K358" s="210">
        <v>0</v>
      </c>
      <c r="L358" s="210"/>
      <c r="M358" s="211">
        <f t="shared" si="24"/>
        <v>0</v>
      </c>
      <c r="N358" s="211"/>
      <c r="O358" s="212">
        <v>0.6</v>
      </c>
      <c r="P358" s="212"/>
      <c r="Q358" s="212">
        <f t="shared" si="23"/>
        <v>0</v>
      </c>
      <c r="R358" s="212"/>
      <c r="AA358" s="374"/>
      <c r="AV358" s="369"/>
      <c r="AW358" s="369"/>
      <c r="AX358" s="369"/>
      <c r="AY358" s="369"/>
      <c r="AZ358" s="369"/>
      <c r="BA358" s="369"/>
      <c r="BB358" s="369"/>
      <c r="BC358" s="369"/>
      <c r="BD358" s="369"/>
      <c r="BE358" s="369"/>
      <c r="BF358" s="369"/>
      <c r="BG358" s="369"/>
      <c r="BH358" s="369"/>
    </row>
    <row r="359" spans="1:60" ht="20.100000000000001" customHeight="1" x14ac:dyDescent="0.25">
      <c r="A359" s="61" t="s">
        <v>321</v>
      </c>
      <c r="B359" s="209" t="s">
        <v>322</v>
      </c>
      <c r="C359" s="209"/>
      <c r="D359" s="209"/>
      <c r="E359" s="209"/>
      <c r="F359" s="209"/>
      <c r="G359" s="209"/>
      <c r="H359" s="209"/>
      <c r="I359" s="209"/>
      <c r="J359" s="209"/>
      <c r="K359" s="210">
        <v>22</v>
      </c>
      <c r="L359" s="210"/>
      <c r="M359" s="211">
        <f t="shared" si="24"/>
        <v>7.3333333333333334E-2</v>
      </c>
      <c r="N359" s="211"/>
      <c r="O359" s="212">
        <v>1</v>
      </c>
      <c r="P359" s="212"/>
      <c r="Q359" s="212">
        <f t="shared" si="23"/>
        <v>22</v>
      </c>
      <c r="R359" s="212"/>
      <c r="AA359" s="374"/>
      <c r="AV359" s="369"/>
      <c r="AW359" s="369"/>
      <c r="AX359" s="369"/>
      <c r="AY359" s="369"/>
      <c r="AZ359" s="369"/>
      <c r="BA359" s="369"/>
      <c r="BB359" s="369"/>
      <c r="BC359" s="369"/>
      <c r="BD359" s="369"/>
      <c r="BE359" s="369"/>
      <c r="BF359" s="369"/>
      <c r="BG359" s="369"/>
      <c r="BH359" s="369"/>
    </row>
    <row r="360" spans="1:60" ht="20.100000000000001" customHeight="1" x14ac:dyDescent="0.25">
      <c r="A360" s="61" t="s">
        <v>323</v>
      </c>
      <c r="B360" s="209" t="s">
        <v>324</v>
      </c>
      <c r="C360" s="209"/>
      <c r="D360" s="209"/>
      <c r="E360" s="209"/>
      <c r="F360" s="209"/>
      <c r="G360" s="209"/>
      <c r="H360" s="209"/>
      <c r="I360" s="209"/>
      <c r="J360" s="209"/>
      <c r="K360" s="210">
        <v>0</v>
      </c>
      <c r="L360" s="210"/>
      <c r="M360" s="211">
        <f t="shared" si="24"/>
        <v>0</v>
      </c>
      <c r="N360" s="211"/>
      <c r="O360" s="212">
        <v>0.6</v>
      </c>
      <c r="P360" s="212"/>
      <c r="Q360" s="212">
        <f t="shared" si="23"/>
        <v>0</v>
      </c>
      <c r="R360" s="212"/>
      <c r="AA360" s="374"/>
      <c r="AV360" s="369"/>
      <c r="AW360" s="369"/>
      <c r="AX360" s="369"/>
      <c r="AY360" s="369"/>
      <c r="AZ360" s="369"/>
      <c r="BA360" s="369"/>
      <c r="BB360" s="369"/>
      <c r="BC360" s="369"/>
      <c r="BD360" s="369"/>
      <c r="BE360" s="369"/>
      <c r="BF360" s="369"/>
      <c r="BG360" s="369"/>
      <c r="BH360" s="369"/>
    </row>
    <row r="361" spans="1:60" ht="20.100000000000001" customHeight="1" x14ac:dyDescent="0.25">
      <c r="A361" s="61" t="s">
        <v>325</v>
      </c>
      <c r="B361" s="209" t="s">
        <v>326</v>
      </c>
      <c r="C361" s="209"/>
      <c r="D361" s="209"/>
      <c r="E361" s="209"/>
      <c r="F361" s="209"/>
      <c r="G361" s="209"/>
      <c r="H361" s="209"/>
      <c r="I361" s="209"/>
      <c r="J361" s="209"/>
      <c r="K361" s="210">
        <v>0</v>
      </c>
      <c r="L361" s="210"/>
      <c r="M361" s="211">
        <f t="shared" si="24"/>
        <v>0</v>
      </c>
      <c r="N361" s="211"/>
      <c r="O361" s="212">
        <v>0.1</v>
      </c>
      <c r="P361" s="212"/>
      <c r="Q361" s="212">
        <f t="shared" si="23"/>
        <v>0</v>
      </c>
      <c r="R361" s="212"/>
      <c r="AA361" s="374"/>
      <c r="AV361" s="369"/>
      <c r="AW361" s="369"/>
      <c r="AX361" s="369"/>
      <c r="AY361" s="369"/>
      <c r="AZ361" s="369"/>
      <c r="BA361" s="369"/>
      <c r="BB361" s="369"/>
      <c r="BC361" s="369"/>
      <c r="BD361" s="369"/>
      <c r="BE361" s="369"/>
      <c r="BF361" s="369"/>
      <c r="BG361" s="369"/>
      <c r="BH361" s="369"/>
    </row>
    <row r="362" spans="1:60" ht="20.100000000000001" customHeight="1" x14ac:dyDescent="0.25">
      <c r="A362" s="61" t="s">
        <v>327</v>
      </c>
      <c r="B362" s="209" t="s">
        <v>328</v>
      </c>
      <c r="C362" s="209"/>
      <c r="D362" s="209"/>
      <c r="E362" s="209"/>
      <c r="F362" s="209"/>
      <c r="G362" s="209"/>
      <c r="H362" s="209"/>
      <c r="I362" s="209"/>
      <c r="J362" s="209"/>
      <c r="K362" s="210">
        <v>85</v>
      </c>
      <c r="L362" s="210"/>
      <c r="M362" s="211">
        <f t="shared" si="24"/>
        <v>0.28333333333333333</v>
      </c>
      <c r="N362" s="211"/>
      <c r="O362" s="212">
        <v>0</v>
      </c>
      <c r="P362" s="212"/>
      <c r="Q362" s="212">
        <f t="shared" si="23"/>
        <v>0</v>
      </c>
      <c r="R362" s="212"/>
      <c r="AA362" s="374"/>
      <c r="AV362" s="369"/>
      <c r="AW362" s="369"/>
      <c r="AX362" s="369"/>
      <c r="AY362" s="369"/>
      <c r="AZ362" s="369"/>
      <c r="BA362" s="369"/>
      <c r="BB362" s="369"/>
      <c r="BC362" s="369"/>
      <c r="BD362" s="369"/>
      <c r="BE362" s="369"/>
      <c r="BF362" s="369"/>
      <c r="BG362" s="369"/>
      <c r="BH362" s="369"/>
    </row>
    <row r="363" spans="1:60" ht="20.100000000000001" customHeight="1" x14ac:dyDescent="0.25">
      <c r="A363" s="62" t="s">
        <v>329</v>
      </c>
      <c r="B363" s="209" t="s">
        <v>330</v>
      </c>
      <c r="C363" s="209"/>
      <c r="D363" s="209"/>
      <c r="E363" s="209"/>
      <c r="F363" s="209"/>
      <c r="G363" s="209"/>
      <c r="H363" s="209"/>
      <c r="I363" s="209"/>
      <c r="J363" s="209"/>
      <c r="K363" s="216">
        <v>12</v>
      </c>
      <c r="L363" s="216"/>
      <c r="M363" s="211">
        <f t="shared" si="24"/>
        <v>0.04</v>
      </c>
      <c r="N363" s="211"/>
      <c r="O363" s="216">
        <v>0.5</v>
      </c>
      <c r="P363" s="216"/>
      <c r="Q363" s="217">
        <f t="shared" si="23"/>
        <v>6</v>
      </c>
      <c r="R363" s="217"/>
      <c r="AA363" s="374"/>
      <c r="AV363" s="369"/>
      <c r="AW363" s="369"/>
      <c r="AX363" s="369"/>
      <c r="AY363" s="369"/>
      <c r="AZ363" s="369"/>
      <c r="BA363" s="369"/>
      <c r="BB363" s="369"/>
      <c r="BC363" s="369"/>
      <c r="BD363" s="369"/>
      <c r="BE363" s="369"/>
      <c r="BF363" s="369"/>
      <c r="BG363" s="369"/>
      <c r="BH363" s="369"/>
    </row>
    <row r="364" spans="1:60" ht="20.100000000000001" customHeight="1" x14ac:dyDescent="0.25">
      <c r="A364" s="61" t="s">
        <v>331</v>
      </c>
      <c r="B364" s="209" t="s">
        <v>332</v>
      </c>
      <c r="C364" s="209"/>
      <c r="D364" s="209"/>
      <c r="E364" s="209"/>
      <c r="F364" s="209"/>
      <c r="G364" s="209"/>
      <c r="H364" s="209"/>
      <c r="I364" s="209"/>
      <c r="J364" s="209"/>
      <c r="K364" s="210">
        <v>0</v>
      </c>
      <c r="L364" s="210"/>
      <c r="M364" s="211">
        <f t="shared" si="24"/>
        <v>0</v>
      </c>
      <c r="N364" s="211"/>
      <c r="O364" s="212">
        <v>0.75</v>
      </c>
      <c r="P364" s="212"/>
      <c r="Q364" s="212">
        <f>K364*O364</f>
        <v>0</v>
      </c>
      <c r="R364" s="212"/>
      <c r="AA364" s="374"/>
      <c r="AV364" s="369"/>
      <c r="AW364" s="369"/>
      <c r="AX364" s="369"/>
      <c r="AY364" s="369"/>
      <c r="AZ364" s="369"/>
      <c r="BA364" s="369"/>
      <c r="BB364" s="369"/>
      <c r="BC364" s="369"/>
      <c r="BD364" s="369"/>
      <c r="BE364" s="369"/>
      <c r="BF364" s="369"/>
      <c r="BG364" s="369"/>
      <c r="BH364" s="369"/>
    </row>
    <row r="365" spans="1:60" ht="20.100000000000001" customHeight="1" x14ac:dyDescent="0.25">
      <c r="A365" s="61" t="s">
        <v>333</v>
      </c>
      <c r="B365" s="209" t="s">
        <v>334</v>
      </c>
      <c r="C365" s="209"/>
      <c r="D365" s="209"/>
      <c r="E365" s="209"/>
      <c r="F365" s="209"/>
      <c r="G365" s="209"/>
      <c r="H365" s="209"/>
      <c r="I365" s="209"/>
      <c r="J365" s="209"/>
      <c r="K365" s="210">
        <v>0</v>
      </c>
      <c r="L365" s="210"/>
      <c r="M365" s="211">
        <f t="shared" si="24"/>
        <v>0</v>
      </c>
      <c r="N365" s="211"/>
      <c r="O365" s="212">
        <v>0.75</v>
      </c>
      <c r="P365" s="212"/>
      <c r="Q365" s="212">
        <f>K365*O365</f>
        <v>0</v>
      </c>
      <c r="R365" s="212"/>
      <c r="AA365" s="374"/>
      <c r="AV365" s="369"/>
      <c r="AW365" s="369"/>
      <c r="AX365" s="369"/>
      <c r="AY365" s="369"/>
      <c r="AZ365" s="369"/>
      <c r="BA365" s="369"/>
      <c r="BB365" s="369"/>
      <c r="BC365" s="369"/>
      <c r="BD365" s="369"/>
      <c r="BE365" s="369"/>
      <c r="BF365" s="369"/>
      <c r="BG365" s="369"/>
      <c r="BH365" s="369"/>
    </row>
    <row r="366" spans="1:60" ht="20.100000000000001" customHeight="1" x14ac:dyDescent="0.25">
      <c r="A366" s="61" t="s">
        <v>335</v>
      </c>
      <c r="B366" s="209" t="s">
        <v>336</v>
      </c>
      <c r="C366" s="209"/>
      <c r="D366" s="209"/>
      <c r="E366" s="209"/>
      <c r="F366" s="209"/>
      <c r="G366" s="209"/>
      <c r="H366" s="209"/>
      <c r="I366" s="209"/>
      <c r="J366" s="209"/>
      <c r="K366" s="210">
        <v>0</v>
      </c>
      <c r="L366" s="210"/>
      <c r="M366" s="211">
        <f t="shared" si="24"/>
        <v>0</v>
      </c>
      <c r="N366" s="211"/>
      <c r="O366" s="212">
        <v>0.75</v>
      </c>
      <c r="P366" s="212"/>
      <c r="Q366" s="212">
        <f>K366*O366</f>
        <v>0</v>
      </c>
      <c r="R366" s="212"/>
      <c r="AA366" s="374"/>
      <c r="AV366" s="369"/>
      <c r="AW366" s="369"/>
      <c r="AX366" s="369"/>
      <c r="AY366" s="369"/>
      <c r="AZ366" s="369"/>
      <c r="BA366" s="369"/>
      <c r="BB366" s="369"/>
      <c r="BC366" s="369"/>
      <c r="BD366" s="369"/>
      <c r="BE366" s="369"/>
      <c r="BF366" s="369"/>
      <c r="BG366" s="369"/>
      <c r="BH366" s="369"/>
    </row>
    <row r="367" spans="1:60" ht="20.100000000000001" customHeight="1" x14ac:dyDescent="0.25">
      <c r="A367" s="61" t="s">
        <v>337</v>
      </c>
      <c r="B367" s="209" t="s">
        <v>338</v>
      </c>
      <c r="C367" s="209"/>
      <c r="D367" s="209"/>
      <c r="E367" s="209"/>
      <c r="F367" s="209"/>
      <c r="G367" s="209"/>
      <c r="H367" s="209"/>
      <c r="I367" s="209"/>
      <c r="J367" s="209"/>
      <c r="K367" s="210">
        <v>0</v>
      </c>
      <c r="L367" s="210"/>
      <c r="M367" s="211">
        <f t="shared" si="24"/>
        <v>0</v>
      </c>
      <c r="N367" s="211"/>
      <c r="O367" s="212">
        <v>0.75</v>
      </c>
      <c r="P367" s="212"/>
      <c r="Q367" s="212">
        <f>K367*O367</f>
        <v>0</v>
      </c>
      <c r="R367" s="212"/>
      <c r="AA367" s="374"/>
      <c r="AV367" s="369"/>
      <c r="AW367" s="369"/>
      <c r="AX367" s="369"/>
      <c r="AY367" s="369"/>
      <c r="AZ367" s="369"/>
      <c r="BA367" s="369"/>
      <c r="BB367" s="369"/>
      <c r="BC367" s="369"/>
      <c r="BD367" s="369"/>
      <c r="BE367" s="369"/>
      <c r="BF367" s="369"/>
      <c r="BG367" s="369"/>
      <c r="BH367" s="369"/>
    </row>
    <row r="368" spans="1:60" ht="20.100000000000001" customHeight="1" x14ac:dyDescent="0.25">
      <c r="A368" s="61" t="s">
        <v>339</v>
      </c>
      <c r="B368" s="209" t="s">
        <v>340</v>
      </c>
      <c r="C368" s="209"/>
      <c r="D368" s="209"/>
      <c r="E368" s="209"/>
      <c r="F368" s="209"/>
      <c r="G368" s="209"/>
      <c r="H368" s="209"/>
      <c r="I368" s="209"/>
      <c r="J368" s="209"/>
      <c r="K368" s="210">
        <v>20</v>
      </c>
      <c r="L368" s="210"/>
      <c r="M368" s="211">
        <f t="shared" si="24"/>
        <v>6.6666666666666666E-2</v>
      </c>
      <c r="N368" s="211"/>
      <c r="O368" s="212">
        <v>0.3</v>
      </c>
      <c r="P368" s="212"/>
      <c r="Q368" s="212">
        <f>K368*O368</f>
        <v>6</v>
      </c>
      <c r="R368" s="212"/>
      <c r="AA368" s="374"/>
      <c r="AV368" s="369"/>
      <c r="AW368" s="369"/>
      <c r="AX368" s="369"/>
      <c r="AY368" s="369"/>
      <c r="AZ368" s="369"/>
      <c r="BA368" s="369"/>
      <c r="BB368" s="369"/>
      <c r="BC368" s="369"/>
      <c r="BD368" s="369"/>
      <c r="BE368" s="369"/>
      <c r="BF368" s="369"/>
      <c r="BG368" s="369"/>
      <c r="BH368" s="369"/>
    </row>
    <row r="369" spans="1:60" ht="20.100000000000001" customHeight="1" x14ac:dyDescent="0.25">
      <c r="A369" s="63"/>
      <c r="B369" s="8"/>
      <c r="C369" s="8"/>
      <c r="D369" s="8"/>
      <c r="E369" s="8"/>
      <c r="F369" s="8"/>
      <c r="G369" s="8"/>
      <c r="H369" s="8"/>
      <c r="I369" s="8"/>
      <c r="J369" s="8"/>
      <c r="K369" s="8"/>
      <c r="L369" s="8"/>
      <c r="M369" s="8"/>
      <c r="N369" s="8"/>
      <c r="O369" s="8"/>
      <c r="P369" s="8"/>
      <c r="Q369" s="64"/>
      <c r="R369" s="64"/>
      <c r="AA369" s="374"/>
      <c r="AV369" s="369"/>
      <c r="AW369" s="369"/>
      <c r="AX369" s="369"/>
      <c r="AY369" s="369"/>
      <c r="AZ369" s="369"/>
      <c r="BA369" s="369"/>
      <c r="BB369" s="369"/>
      <c r="BC369" s="369"/>
      <c r="BD369" s="369"/>
      <c r="BE369" s="369"/>
      <c r="BF369" s="369"/>
      <c r="BG369" s="369"/>
      <c r="BH369" s="369"/>
    </row>
    <row r="370" spans="1:60" ht="20.100000000000001" customHeight="1" x14ac:dyDescent="0.25">
      <c r="A370" s="16"/>
      <c r="B370" s="213" t="s">
        <v>342</v>
      </c>
      <c r="C370" s="213"/>
      <c r="D370" s="213"/>
      <c r="E370" s="213"/>
      <c r="F370" s="213"/>
      <c r="G370" s="213"/>
      <c r="H370" s="213"/>
      <c r="I370" s="213"/>
      <c r="J370" s="213"/>
      <c r="K370" s="214">
        <f>SUM(K354:K368)</f>
        <v>300</v>
      </c>
      <c r="L370" s="214"/>
      <c r="M370" s="16"/>
      <c r="N370" s="213" t="s">
        <v>341</v>
      </c>
      <c r="O370" s="213"/>
      <c r="P370" s="213"/>
      <c r="Q370" s="215">
        <f>SUM(Q354:Q368)</f>
        <v>195</v>
      </c>
      <c r="R370" s="215"/>
      <c r="AA370" s="374"/>
      <c r="AV370" s="369"/>
      <c r="AW370" s="369"/>
      <c r="AX370" s="369"/>
      <c r="AY370" s="369"/>
      <c r="AZ370" s="369"/>
      <c r="BA370" s="369"/>
      <c r="BB370" s="369"/>
      <c r="BC370" s="369"/>
      <c r="BD370" s="369"/>
      <c r="BE370" s="369"/>
      <c r="BF370" s="369"/>
      <c r="BG370" s="369"/>
      <c r="BH370" s="369"/>
    </row>
    <row r="371" spans="1:60" ht="20.100000000000001" customHeight="1" x14ac:dyDescent="0.25">
      <c r="A371" s="8"/>
      <c r="B371" s="8"/>
      <c r="C371" s="8"/>
      <c r="D371" s="8"/>
      <c r="E371" s="8"/>
      <c r="F371" s="8"/>
      <c r="G371" s="8"/>
      <c r="H371" s="8"/>
      <c r="I371" s="8"/>
      <c r="J371" s="8"/>
      <c r="K371" s="8"/>
      <c r="L371" s="12"/>
      <c r="M371" s="12"/>
      <c r="N371" s="12"/>
      <c r="O371" s="12"/>
      <c r="P371" s="12"/>
      <c r="Q371" s="12"/>
      <c r="R371" s="12"/>
      <c r="AA371" s="374"/>
      <c r="AV371" s="369"/>
      <c r="AW371" s="369"/>
      <c r="AX371" s="369"/>
      <c r="AY371" s="369"/>
      <c r="AZ371" s="369"/>
      <c r="BA371" s="369"/>
      <c r="BB371" s="369"/>
      <c r="BC371" s="369"/>
      <c r="BD371" s="369"/>
      <c r="BE371" s="369"/>
      <c r="BF371" s="369"/>
      <c r="BG371" s="369"/>
      <c r="BH371" s="369"/>
    </row>
    <row r="372" spans="1:60" ht="20.100000000000001" customHeight="1" x14ac:dyDescent="0.25">
      <c r="A372" s="147" t="s">
        <v>251</v>
      </c>
      <c r="B372" s="147"/>
      <c r="C372" s="147"/>
      <c r="D372" s="147"/>
      <c r="E372" s="147"/>
      <c r="F372" s="147"/>
      <c r="G372" s="147"/>
      <c r="H372" s="147"/>
      <c r="I372" s="147"/>
      <c r="J372" s="147"/>
      <c r="K372" s="147"/>
      <c r="L372" s="224">
        <f>L345</f>
        <v>2545.33</v>
      </c>
      <c r="M372" s="224"/>
      <c r="N372" s="224"/>
      <c r="O372" s="224"/>
      <c r="P372" s="224"/>
      <c r="Q372" s="224"/>
      <c r="R372" s="224"/>
      <c r="AA372" s="374"/>
      <c r="AV372" s="369"/>
      <c r="AW372" s="369"/>
      <c r="AX372" s="369"/>
      <c r="AY372" s="369"/>
      <c r="AZ372" s="369"/>
      <c r="BA372" s="369"/>
      <c r="BB372" s="369"/>
      <c r="BC372" s="369"/>
      <c r="BD372" s="369"/>
      <c r="BE372" s="369"/>
      <c r="BF372" s="369"/>
      <c r="BG372" s="369"/>
      <c r="BH372" s="369"/>
    </row>
    <row r="373" spans="1:60" ht="20.100000000000001" customHeight="1" x14ac:dyDescent="0.25">
      <c r="A373" s="147" t="s">
        <v>252</v>
      </c>
      <c r="B373" s="147"/>
      <c r="C373" s="147"/>
      <c r="D373" s="147"/>
      <c r="E373" s="147"/>
      <c r="F373" s="147"/>
      <c r="G373" s="147"/>
      <c r="H373" s="147"/>
      <c r="I373" s="147"/>
      <c r="J373" s="147"/>
      <c r="K373" s="147"/>
      <c r="L373" s="155">
        <f>Q370</f>
        <v>195</v>
      </c>
      <c r="M373" s="155"/>
      <c r="N373" s="155"/>
      <c r="O373" s="155"/>
      <c r="P373" s="155"/>
      <c r="Q373" s="155"/>
      <c r="R373" s="155"/>
      <c r="T373" s="357"/>
      <c r="U373" s="357"/>
      <c r="AA373" s="374"/>
      <c r="AV373" s="369"/>
      <c r="AW373" s="369"/>
      <c r="AX373" s="369"/>
      <c r="AY373" s="369"/>
      <c r="AZ373" s="369"/>
      <c r="BA373" s="369"/>
      <c r="BB373" s="369"/>
      <c r="BC373" s="369"/>
      <c r="BD373" s="369"/>
      <c r="BE373" s="369"/>
      <c r="BF373" s="369"/>
      <c r="BG373" s="369"/>
      <c r="BH373" s="369"/>
    </row>
    <row r="374" spans="1:60" ht="20.100000000000001" customHeight="1" x14ac:dyDescent="0.25">
      <c r="A374" s="147" t="s">
        <v>253</v>
      </c>
      <c r="B374" s="147"/>
      <c r="C374" s="147"/>
      <c r="D374" s="147"/>
      <c r="E374" s="147"/>
      <c r="F374" s="147"/>
      <c r="G374" s="147"/>
      <c r="H374" s="147"/>
      <c r="I374" s="147"/>
      <c r="J374" s="147"/>
      <c r="K374" s="147"/>
      <c r="L374" s="224">
        <f>L372*L373</f>
        <v>496339.35</v>
      </c>
      <c r="M374" s="224"/>
      <c r="N374" s="224"/>
      <c r="O374" s="224"/>
      <c r="P374" s="224"/>
      <c r="Q374" s="224"/>
      <c r="R374" s="224"/>
      <c r="T374" s="357"/>
      <c r="U374" s="357"/>
      <c r="AA374" s="374"/>
      <c r="AV374" s="369"/>
      <c r="AW374" s="369"/>
      <c r="AX374" s="369"/>
      <c r="AY374" s="369"/>
      <c r="AZ374" s="369"/>
      <c r="BA374" s="369"/>
      <c r="BB374" s="369"/>
      <c r="BC374" s="369"/>
      <c r="BD374" s="369"/>
      <c r="BE374" s="369"/>
      <c r="BF374" s="369"/>
      <c r="BG374" s="369"/>
      <c r="BH374" s="369"/>
    </row>
    <row r="375" spans="1:60" ht="20.100000000000001" customHeight="1" x14ac:dyDescent="0.25">
      <c r="A375" s="8"/>
      <c r="B375" s="8"/>
      <c r="C375" s="8"/>
      <c r="D375" s="8"/>
      <c r="E375" s="8"/>
      <c r="F375" s="8"/>
      <c r="G375" s="8"/>
      <c r="H375" s="8"/>
      <c r="I375" s="8"/>
      <c r="J375" s="8"/>
      <c r="K375" s="8"/>
      <c r="L375" s="8"/>
      <c r="M375" s="8"/>
      <c r="N375" s="8"/>
      <c r="O375" s="8"/>
      <c r="P375" s="8"/>
      <c r="Q375" s="8"/>
      <c r="R375" s="8"/>
      <c r="T375" s="357"/>
      <c r="U375" s="357"/>
      <c r="AA375" s="374"/>
      <c r="AV375" s="369"/>
      <c r="AW375" s="369"/>
      <c r="AX375" s="369"/>
      <c r="AY375" s="369"/>
      <c r="AZ375" s="369"/>
      <c r="BA375" s="369"/>
      <c r="BB375" s="369"/>
      <c r="BC375" s="369"/>
      <c r="BD375" s="369"/>
      <c r="BE375" s="369"/>
      <c r="BF375" s="369"/>
      <c r="BG375" s="369"/>
      <c r="BH375" s="369"/>
    </row>
    <row r="376" spans="1:60" ht="20.100000000000001" customHeight="1" x14ac:dyDescent="0.25">
      <c r="A376" s="199" t="s">
        <v>254</v>
      </c>
      <c r="B376" s="199"/>
      <c r="C376" s="199"/>
      <c r="D376" s="199"/>
      <c r="E376" s="199"/>
      <c r="F376" s="199"/>
      <c r="G376" s="199"/>
      <c r="H376" s="199"/>
      <c r="I376" s="199"/>
      <c r="J376" s="199"/>
      <c r="K376" s="199"/>
      <c r="L376" s="199"/>
      <c r="M376" s="199"/>
      <c r="N376" s="199"/>
      <c r="O376" s="199"/>
      <c r="P376" s="199"/>
      <c r="Q376" s="199"/>
      <c r="R376" s="199"/>
      <c r="T376" s="357"/>
      <c r="U376" s="357"/>
      <c r="AA376" s="374"/>
      <c r="AV376" s="369"/>
      <c r="AW376" s="369"/>
      <c r="AX376" s="369"/>
      <c r="AY376" s="369"/>
      <c r="AZ376" s="369"/>
      <c r="BA376" s="369"/>
      <c r="BB376" s="369"/>
      <c r="BC376" s="369"/>
      <c r="BD376" s="369"/>
      <c r="BE376" s="369"/>
      <c r="BF376" s="369"/>
      <c r="BG376" s="369"/>
      <c r="BH376" s="369"/>
    </row>
    <row r="377" spans="1:60" ht="20.100000000000001" customHeight="1" x14ac:dyDescent="0.25">
      <c r="A377" s="8"/>
      <c r="B377" s="8"/>
      <c r="C377" s="8"/>
      <c r="D377" s="8"/>
      <c r="E377" s="8"/>
      <c r="F377" s="8"/>
      <c r="G377" s="8"/>
      <c r="H377" s="8"/>
      <c r="I377" s="8"/>
      <c r="J377" s="8"/>
      <c r="K377" s="8"/>
      <c r="L377" s="8"/>
      <c r="M377" s="8"/>
      <c r="N377" s="8"/>
      <c r="O377" s="8"/>
      <c r="P377" s="8"/>
      <c r="Q377" s="8"/>
      <c r="R377" s="8"/>
      <c r="T377" s="357"/>
      <c r="U377" s="357"/>
      <c r="AA377" s="374"/>
      <c r="AV377" s="369"/>
      <c r="AW377" s="369"/>
      <c r="AX377" s="369"/>
      <c r="AY377" s="369"/>
      <c r="AZ377" s="369"/>
      <c r="BA377" s="369"/>
      <c r="BB377" s="369"/>
      <c r="BC377" s="369"/>
      <c r="BD377" s="369"/>
      <c r="BE377" s="369"/>
      <c r="BF377" s="369"/>
      <c r="BG377" s="369"/>
      <c r="BH377" s="369"/>
    </row>
    <row r="378" spans="1:60" ht="20.100000000000001" customHeight="1" x14ac:dyDescent="0.25">
      <c r="A378" s="147" t="s">
        <v>255</v>
      </c>
      <c r="B378" s="147"/>
      <c r="C378" s="147"/>
      <c r="D378" s="147"/>
      <c r="E378" s="207">
        <v>25</v>
      </c>
      <c r="F378" s="207"/>
      <c r="G378" s="207"/>
      <c r="H378" s="207"/>
      <c r="I378" s="8"/>
      <c r="J378" s="8"/>
      <c r="K378" s="8"/>
      <c r="L378" s="8"/>
      <c r="M378" s="8"/>
      <c r="N378" s="8"/>
      <c r="O378" s="8"/>
      <c r="P378" s="8"/>
      <c r="Q378" s="8"/>
      <c r="R378" s="8"/>
      <c r="AA378" s="374"/>
      <c r="AV378" s="369"/>
      <c r="AW378" s="369"/>
      <c r="AX378" s="369"/>
      <c r="AY378" s="369"/>
      <c r="AZ378" s="369"/>
      <c r="BA378" s="369"/>
      <c r="BB378" s="369"/>
      <c r="BC378" s="369"/>
      <c r="BD378" s="369"/>
      <c r="BE378" s="369"/>
      <c r="BF378" s="369"/>
      <c r="BG378" s="369"/>
      <c r="BH378" s="369"/>
    </row>
    <row r="379" spans="1:60" ht="20.100000000000001" customHeight="1" x14ac:dyDescent="0.25">
      <c r="A379" s="147" t="s">
        <v>256</v>
      </c>
      <c r="B379" s="147"/>
      <c r="C379" s="147"/>
      <c r="D379" s="147"/>
      <c r="E379" s="172">
        <v>70</v>
      </c>
      <c r="F379" s="172"/>
      <c r="G379" s="172"/>
      <c r="H379" s="172"/>
      <c r="I379" s="8"/>
      <c r="J379" s="8"/>
      <c r="K379" s="8"/>
      <c r="L379" s="8"/>
      <c r="M379" s="8"/>
      <c r="N379" s="8"/>
      <c r="O379" s="8"/>
      <c r="P379" s="8"/>
      <c r="Q379" s="8"/>
      <c r="R379" s="8"/>
      <c r="AA379" s="374"/>
      <c r="AV379" s="369"/>
      <c r="AW379" s="369"/>
      <c r="AX379" s="369"/>
      <c r="AY379" s="369"/>
      <c r="AZ379" s="369"/>
      <c r="BA379" s="369"/>
      <c r="BB379" s="369"/>
      <c r="BC379" s="369"/>
      <c r="BD379" s="369"/>
      <c r="BE379" s="369"/>
      <c r="BF379" s="369"/>
      <c r="BG379" s="369"/>
      <c r="BH379" s="369"/>
    </row>
    <row r="380" spans="1:60" ht="20.100000000000001" customHeight="1" x14ac:dyDescent="0.25">
      <c r="A380" s="149" t="s">
        <v>257</v>
      </c>
      <c r="B380" s="149"/>
      <c r="C380" s="149"/>
      <c r="D380" s="149"/>
      <c r="E380" s="208">
        <f>E378/E379</f>
        <v>0.35714285714285715</v>
      </c>
      <c r="F380" s="208"/>
      <c r="G380" s="208"/>
      <c r="H380" s="208"/>
      <c r="I380" s="8"/>
      <c r="J380" s="8"/>
      <c r="K380" s="8"/>
      <c r="L380" s="8"/>
      <c r="M380" s="8"/>
      <c r="N380" s="8"/>
      <c r="O380" s="8"/>
      <c r="P380" s="8"/>
      <c r="Q380" s="8"/>
      <c r="R380" s="8"/>
      <c r="AA380" s="374"/>
      <c r="AV380" s="369"/>
      <c r="AW380" s="369"/>
      <c r="AX380" s="369"/>
      <c r="AY380" s="369"/>
      <c r="AZ380" s="369"/>
      <c r="BA380" s="369"/>
      <c r="BB380" s="369"/>
      <c r="BC380" s="369"/>
      <c r="BD380" s="369"/>
      <c r="BE380" s="369"/>
      <c r="BF380" s="369"/>
      <c r="BG380" s="369"/>
      <c r="BH380" s="369"/>
    </row>
    <row r="381" spans="1:60" ht="20.100000000000001" customHeight="1" x14ac:dyDescent="0.25">
      <c r="A381" s="8"/>
      <c r="B381" s="8"/>
      <c r="C381" s="8"/>
      <c r="D381" s="8"/>
      <c r="E381" s="8"/>
      <c r="F381" s="8"/>
      <c r="G381" s="8"/>
      <c r="H381" s="8"/>
      <c r="I381" s="8"/>
      <c r="J381" s="8"/>
      <c r="K381" s="8"/>
      <c r="L381" s="8"/>
      <c r="M381" s="8"/>
      <c r="N381" s="8"/>
      <c r="O381" s="8"/>
      <c r="P381" s="8"/>
      <c r="Q381" s="8"/>
      <c r="R381" s="8"/>
      <c r="AA381" s="374"/>
      <c r="AV381" s="369"/>
      <c r="AW381" s="369"/>
      <c r="AX381" s="369"/>
      <c r="AY381" s="369"/>
      <c r="AZ381" s="369"/>
      <c r="BA381" s="369"/>
      <c r="BB381" s="369"/>
      <c r="BC381" s="369"/>
      <c r="BD381" s="369"/>
      <c r="BE381" s="369"/>
      <c r="BF381" s="369"/>
      <c r="BG381" s="369"/>
      <c r="BH381" s="369"/>
    </row>
    <row r="382" spans="1:60" ht="20.100000000000001" customHeight="1" x14ac:dyDescent="0.25">
      <c r="A382" s="158" t="s">
        <v>343</v>
      </c>
      <c r="B382" s="158"/>
      <c r="C382" s="158"/>
      <c r="D382" s="158"/>
      <c r="E382" s="158"/>
      <c r="F382" s="158"/>
      <c r="G382" s="158"/>
      <c r="H382" s="158"/>
      <c r="I382" s="158"/>
      <c r="J382" s="158"/>
      <c r="K382" s="158"/>
      <c r="L382" s="158"/>
      <c r="M382" s="158"/>
      <c r="N382" s="158"/>
      <c r="O382" s="158"/>
      <c r="P382" s="158"/>
      <c r="Q382" s="158"/>
      <c r="R382" s="158"/>
      <c r="S382" s="387"/>
      <c r="T382" s="387"/>
      <c r="AA382" s="374"/>
      <c r="AV382" s="369"/>
      <c r="AW382" s="369"/>
      <c r="AX382" s="369"/>
      <c r="AY382" s="369"/>
      <c r="AZ382" s="369"/>
      <c r="BA382" s="369"/>
      <c r="BB382" s="369"/>
      <c r="BC382" s="369"/>
      <c r="BD382" s="369"/>
      <c r="BE382" s="369"/>
      <c r="BF382" s="369"/>
      <c r="BG382" s="369"/>
      <c r="BH382" s="369"/>
    </row>
    <row r="383" spans="1:60" ht="20.100000000000001" customHeight="1" x14ac:dyDescent="0.25">
      <c r="A383" s="158"/>
      <c r="B383" s="158"/>
      <c r="C383" s="158"/>
      <c r="D383" s="158"/>
      <c r="E383" s="158"/>
      <c r="F383" s="158"/>
      <c r="G383" s="158"/>
      <c r="H383" s="158"/>
      <c r="I383" s="158"/>
      <c r="J383" s="158"/>
      <c r="K383" s="158"/>
      <c r="L383" s="158"/>
      <c r="M383" s="158"/>
      <c r="N383" s="158"/>
      <c r="O383" s="158"/>
      <c r="P383" s="158"/>
      <c r="Q383" s="158"/>
      <c r="R383" s="158"/>
      <c r="AA383" s="374"/>
      <c r="AV383" s="369"/>
      <c r="AW383" s="369"/>
      <c r="AX383" s="369"/>
      <c r="AY383" s="369"/>
      <c r="AZ383" s="369"/>
      <c r="BA383" s="369"/>
      <c r="BB383" s="369"/>
      <c r="BC383" s="369"/>
      <c r="BD383" s="369"/>
      <c r="BE383" s="369"/>
      <c r="BF383" s="369"/>
      <c r="BG383" s="369"/>
      <c r="BH383" s="369"/>
    </row>
    <row r="384" spans="1:60" ht="20.100000000000001" customHeight="1" x14ac:dyDescent="0.25">
      <c r="A384" s="45"/>
      <c r="B384" s="45"/>
      <c r="C384" s="45"/>
      <c r="D384" s="45"/>
      <c r="E384" s="45"/>
      <c r="F384" s="45"/>
      <c r="G384" s="45"/>
      <c r="H384" s="45"/>
      <c r="I384" s="45"/>
      <c r="J384" s="45"/>
      <c r="K384" s="45"/>
      <c r="L384" s="45"/>
      <c r="M384" s="45"/>
      <c r="N384" s="45"/>
      <c r="O384" s="45"/>
      <c r="P384" s="45"/>
      <c r="Q384" s="45"/>
      <c r="R384" s="45"/>
      <c r="AA384" s="374"/>
      <c r="AV384" s="369"/>
      <c r="AW384" s="369"/>
      <c r="AX384" s="369"/>
      <c r="AY384" s="369"/>
      <c r="AZ384" s="369"/>
      <c r="BA384" s="369"/>
      <c r="BB384" s="369"/>
      <c r="BC384" s="369"/>
      <c r="BD384" s="369"/>
      <c r="BE384" s="369"/>
      <c r="BF384" s="369"/>
      <c r="BG384" s="369"/>
      <c r="BH384" s="369"/>
    </row>
    <row r="385" spans="1:60" ht="20.100000000000001" customHeight="1" x14ac:dyDescent="0.25">
      <c r="A385" s="166" t="s">
        <v>5</v>
      </c>
      <c r="B385" s="166"/>
      <c r="C385" s="166" t="s">
        <v>344</v>
      </c>
      <c r="D385" s="166"/>
      <c r="E385" s="166"/>
      <c r="F385" s="166"/>
      <c r="G385" s="166"/>
      <c r="H385" s="166"/>
      <c r="I385" s="166"/>
      <c r="J385" s="166"/>
      <c r="K385" s="166"/>
      <c r="L385" s="166"/>
      <c r="M385" s="166"/>
      <c r="N385" s="166"/>
      <c r="O385" s="166"/>
      <c r="P385" s="166" t="s">
        <v>345</v>
      </c>
      <c r="Q385" s="166"/>
      <c r="R385" s="166"/>
      <c r="S385" s="357"/>
      <c r="T385" s="357"/>
      <c r="AA385" s="374"/>
      <c r="AV385" s="369"/>
      <c r="AW385" s="369"/>
      <c r="AX385" s="369"/>
      <c r="AY385" s="369"/>
      <c r="AZ385" s="369"/>
      <c r="BA385" s="369"/>
      <c r="BB385" s="369"/>
      <c r="BC385" s="369"/>
      <c r="BD385" s="369"/>
      <c r="BE385" s="369"/>
      <c r="BF385" s="369"/>
      <c r="BG385" s="369"/>
      <c r="BH385" s="369"/>
    </row>
    <row r="386" spans="1:60" ht="20.100000000000001" customHeight="1" x14ac:dyDescent="0.25">
      <c r="A386" s="232">
        <v>1</v>
      </c>
      <c r="B386" s="232"/>
      <c r="C386" s="233" t="s">
        <v>844</v>
      </c>
      <c r="D386" s="233"/>
      <c r="E386" s="233"/>
      <c r="F386" s="233"/>
      <c r="G386" s="233"/>
      <c r="H386" s="233"/>
      <c r="I386" s="233"/>
      <c r="J386" s="233"/>
      <c r="K386" s="233"/>
      <c r="L386" s="233"/>
      <c r="M386" s="233"/>
      <c r="N386" s="233"/>
      <c r="O386" s="233"/>
      <c r="P386" s="234">
        <v>0.02</v>
      </c>
      <c r="Q386" s="234"/>
      <c r="R386" s="234"/>
      <c r="S386" s="357"/>
      <c r="T386" s="357"/>
      <c r="AA386" s="374"/>
      <c r="AV386" s="369"/>
      <c r="AW386" s="369"/>
      <c r="AX386" s="369"/>
      <c r="AY386" s="369"/>
      <c r="AZ386" s="369"/>
      <c r="BA386" s="369"/>
      <c r="BB386" s="369"/>
      <c r="BC386" s="369"/>
      <c r="BD386" s="369"/>
      <c r="BE386" s="369"/>
      <c r="BF386" s="369"/>
      <c r="BG386" s="369"/>
      <c r="BH386" s="369"/>
    </row>
    <row r="387" spans="1:60" ht="20.100000000000001" customHeight="1" x14ac:dyDescent="0.25">
      <c r="A387" s="225">
        <v>2</v>
      </c>
      <c r="B387" s="225"/>
      <c r="C387" s="226" t="s">
        <v>845</v>
      </c>
      <c r="D387" s="226"/>
      <c r="E387" s="226"/>
      <c r="F387" s="226"/>
      <c r="G387" s="226"/>
      <c r="H387" s="226"/>
      <c r="I387" s="226"/>
      <c r="J387" s="226"/>
      <c r="K387" s="226"/>
      <c r="L387" s="226"/>
      <c r="M387" s="226"/>
      <c r="N387" s="226"/>
      <c r="O387" s="226"/>
      <c r="P387" s="227">
        <v>0.04</v>
      </c>
      <c r="Q387" s="227"/>
      <c r="R387" s="227"/>
      <c r="S387" s="357"/>
      <c r="T387" s="357"/>
      <c r="AA387" s="374"/>
      <c r="AV387" s="369"/>
      <c r="AW387" s="369"/>
      <c r="AX387" s="369"/>
      <c r="AY387" s="369"/>
      <c r="AZ387" s="369"/>
      <c r="BA387" s="369"/>
      <c r="BB387" s="369"/>
      <c r="BC387" s="369"/>
      <c r="BD387" s="369"/>
      <c r="BE387" s="369"/>
      <c r="BF387" s="369"/>
      <c r="BG387" s="369"/>
      <c r="BH387" s="369"/>
    </row>
    <row r="388" spans="1:60" ht="20.100000000000001" customHeight="1" x14ac:dyDescent="0.25">
      <c r="A388" s="228">
        <v>3</v>
      </c>
      <c r="B388" s="228"/>
      <c r="C388" s="229" t="s">
        <v>846</v>
      </c>
      <c r="D388" s="229"/>
      <c r="E388" s="229"/>
      <c r="F388" s="229"/>
      <c r="G388" s="229"/>
      <c r="H388" s="229"/>
      <c r="I388" s="229"/>
      <c r="J388" s="229"/>
      <c r="K388" s="229"/>
      <c r="L388" s="229"/>
      <c r="M388" s="229"/>
      <c r="N388" s="229"/>
      <c r="O388" s="229"/>
      <c r="P388" s="230">
        <v>0.05</v>
      </c>
      <c r="Q388" s="230"/>
      <c r="R388" s="230"/>
      <c r="S388" s="357"/>
      <c r="T388" s="357"/>
      <c r="AA388" s="374"/>
      <c r="AV388" s="369"/>
      <c r="AW388" s="369"/>
      <c r="AX388" s="369"/>
      <c r="AY388" s="369"/>
      <c r="AZ388" s="369"/>
      <c r="BA388" s="369"/>
      <c r="BB388" s="369"/>
      <c r="BC388" s="369"/>
      <c r="BD388" s="369"/>
      <c r="BE388" s="369"/>
      <c r="BF388" s="369"/>
      <c r="BG388" s="369"/>
      <c r="BH388" s="369"/>
    </row>
    <row r="389" spans="1:60" ht="20.100000000000001" customHeight="1" x14ac:dyDescent="0.25">
      <c r="A389" s="228">
        <v>4</v>
      </c>
      <c r="B389" s="228"/>
      <c r="C389" s="229" t="s">
        <v>847</v>
      </c>
      <c r="D389" s="229"/>
      <c r="E389" s="229"/>
      <c r="F389" s="229"/>
      <c r="G389" s="229"/>
      <c r="H389" s="229"/>
      <c r="I389" s="229"/>
      <c r="J389" s="229"/>
      <c r="K389" s="229"/>
      <c r="L389" s="229"/>
      <c r="M389" s="229"/>
      <c r="N389" s="229"/>
      <c r="O389" s="229"/>
      <c r="P389" s="230">
        <v>0.2</v>
      </c>
      <c r="Q389" s="230"/>
      <c r="R389" s="230"/>
      <c r="S389" s="357"/>
      <c r="T389" s="357"/>
      <c r="AA389" s="374"/>
      <c r="AV389" s="369"/>
      <c r="AW389" s="369"/>
      <c r="AX389" s="369"/>
      <c r="AY389" s="369"/>
      <c r="AZ389" s="369"/>
      <c r="BA389" s="369"/>
      <c r="BB389" s="369"/>
      <c r="BC389" s="369"/>
      <c r="BD389" s="369"/>
      <c r="BE389" s="369"/>
      <c r="BF389" s="369"/>
      <c r="BG389" s="369"/>
      <c r="BH389" s="369"/>
    </row>
    <row r="390" spans="1:60" ht="20.100000000000001" customHeight="1" x14ac:dyDescent="0.25">
      <c r="A390" s="228">
        <v>5</v>
      </c>
      <c r="B390" s="228"/>
      <c r="C390" s="229" t="s">
        <v>848</v>
      </c>
      <c r="D390" s="229"/>
      <c r="E390" s="229"/>
      <c r="F390" s="229"/>
      <c r="G390" s="229"/>
      <c r="H390" s="229"/>
      <c r="I390" s="229"/>
      <c r="J390" s="229"/>
      <c r="K390" s="229"/>
      <c r="L390" s="229"/>
      <c r="M390" s="229"/>
      <c r="N390" s="229"/>
      <c r="O390" s="229"/>
      <c r="P390" s="230">
        <v>7.0000000000000007E-2</v>
      </c>
      <c r="Q390" s="230"/>
      <c r="R390" s="230"/>
      <c r="S390" s="357"/>
      <c r="T390" s="357"/>
      <c r="AA390" s="374"/>
      <c r="AV390" s="369"/>
      <c r="AW390" s="369"/>
      <c r="AX390" s="369"/>
      <c r="AY390" s="369"/>
      <c r="AZ390" s="369"/>
      <c r="BA390" s="369"/>
      <c r="BB390" s="369"/>
      <c r="BC390" s="369"/>
      <c r="BD390" s="369"/>
      <c r="BE390" s="369"/>
      <c r="BF390" s="369"/>
      <c r="BG390" s="369"/>
      <c r="BH390" s="369"/>
    </row>
    <row r="391" spans="1:60" ht="20.100000000000001" customHeight="1" x14ac:dyDescent="0.25">
      <c r="A391" s="228">
        <v>6</v>
      </c>
      <c r="B391" s="228"/>
      <c r="C391" s="229" t="s">
        <v>849</v>
      </c>
      <c r="D391" s="229"/>
      <c r="E391" s="229"/>
      <c r="F391" s="229"/>
      <c r="G391" s="229"/>
      <c r="H391" s="229"/>
      <c r="I391" s="229"/>
      <c r="J391" s="229"/>
      <c r="K391" s="229"/>
      <c r="L391" s="229"/>
      <c r="M391" s="229"/>
      <c r="N391" s="229"/>
      <c r="O391" s="229"/>
      <c r="P391" s="230">
        <v>0.05</v>
      </c>
      <c r="Q391" s="230"/>
      <c r="R391" s="230"/>
      <c r="S391" s="357"/>
      <c r="T391" s="357"/>
      <c r="AA391" s="374"/>
      <c r="AV391" s="369"/>
      <c r="AW391" s="369"/>
      <c r="AX391" s="369"/>
      <c r="AY391" s="369"/>
      <c r="AZ391" s="369"/>
      <c r="BA391" s="369"/>
      <c r="BB391" s="369"/>
      <c r="BC391" s="369"/>
      <c r="BD391" s="369"/>
      <c r="BE391" s="369"/>
      <c r="BF391" s="369"/>
      <c r="BG391" s="369"/>
      <c r="BH391" s="369"/>
    </row>
    <row r="392" spans="1:60" ht="20.100000000000001" customHeight="1" x14ac:dyDescent="0.25">
      <c r="A392" s="228">
        <v>7</v>
      </c>
      <c r="B392" s="228"/>
      <c r="C392" s="229" t="s">
        <v>850</v>
      </c>
      <c r="D392" s="229"/>
      <c r="E392" s="229"/>
      <c r="F392" s="229"/>
      <c r="G392" s="229"/>
      <c r="H392" s="229"/>
      <c r="I392" s="229"/>
      <c r="J392" s="229"/>
      <c r="K392" s="229"/>
      <c r="L392" s="229"/>
      <c r="M392" s="229"/>
      <c r="N392" s="229"/>
      <c r="O392" s="229"/>
      <c r="P392" s="230">
        <v>0.12</v>
      </c>
      <c r="Q392" s="230"/>
      <c r="R392" s="230"/>
      <c r="S392" s="357"/>
      <c r="T392" s="357"/>
      <c r="AA392" s="374"/>
      <c r="AV392" s="369"/>
      <c r="AW392" s="369"/>
      <c r="AX392" s="369"/>
      <c r="AY392" s="369"/>
      <c r="AZ392" s="369"/>
      <c r="BA392" s="369"/>
      <c r="BB392" s="369"/>
      <c r="BC392" s="369"/>
      <c r="BD392" s="369"/>
      <c r="BE392" s="369"/>
      <c r="BF392" s="369"/>
      <c r="BG392" s="369"/>
      <c r="BH392" s="369"/>
    </row>
    <row r="393" spans="1:60" ht="20.100000000000001" customHeight="1" x14ac:dyDescent="0.25">
      <c r="A393" s="235">
        <v>8</v>
      </c>
      <c r="B393" s="235"/>
      <c r="C393" s="236" t="s">
        <v>0</v>
      </c>
      <c r="D393" s="236"/>
      <c r="E393" s="236"/>
      <c r="F393" s="236"/>
      <c r="G393" s="236"/>
      <c r="H393" s="236"/>
      <c r="I393" s="236"/>
      <c r="J393" s="236"/>
      <c r="K393" s="236"/>
      <c r="L393" s="236"/>
      <c r="M393" s="236"/>
      <c r="N393" s="236"/>
      <c r="O393" s="236"/>
      <c r="P393" s="237">
        <v>0.05</v>
      </c>
      <c r="Q393" s="237"/>
      <c r="R393" s="237"/>
      <c r="S393" s="357"/>
      <c r="T393" s="357"/>
      <c r="AA393" s="374"/>
      <c r="AV393" s="369"/>
      <c r="AW393" s="369"/>
      <c r="AX393" s="369"/>
      <c r="AY393" s="369"/>
      <c r="AZ393" s="369"/>
      <c r="BA393" s="369"/>
      <c r="BB393" s="369"/>
      <c r="BC393" s="369"/>
      <c r="BD393" s="369"/>
      <c r="BE393" s="369"/>
      <c r="BF393" s="369"/>
      <c r="BG393" s="369"/>
      <c r="BH393" s="369"/>
    </row>
    <row r="394" spans="1:60" ht="20.100000000000001" customHeight="1" x14ac:dyDescent="0.25">
      <c r="A394" s="228">
        <v>9</v>
      </c>
      <c r="B394" s="228"/>
      <c r="C394" s="229" t="s">
        <v>851</v>
      </c>
      <c r="D394" s="229"/>
      <c r="E394" s="229"/>
      <c r="F394" s="229"/>
      <c r="G394" s="229"/>
      <c r="H394" s="229"/>
      <c r="I394" s="229"/>
      <c r="J394" s="229"/>
      <c r="K394" s="229"/>
      <c r="L394" s="229"/>
      <c r="M394" s="229"/>
      <c r="N394" s="229"/>
      <c r="O394" s="229"/>
      <c r="P394" s="230">
        <v>0.04</v>
      </c>
      <c r="Q394" s="230"/>
      <c r="R394" s="230"/>
      <c r="S394" s="357"/>
      <c r="T394" s="357"/>
      <c r="AA394" s="374"/>
      <c r="AV394" s="369"/>
      <c r="AW394" s="369"/>
      <c r="AX394" s="369"/>
      <c r="AY394" s="369"/>
      <c r="AZ394" s="369"/>
      <c r="BA394" s="369"/>
      <c r="BB394" s="369"/>
      <c r="BC394" s="369"/>
      <c r="BD394" s="369"/>
      <c r="BE394" s="369"/>
      <c r="BF394" s="369"/>
      <c r="BG394" s="369"/>
      <c r="BH394" s="369"/>
    </row>
    <row r="395" spans="1:60" ht="20.100000000000001" customHeight="1" x14ac:dyDescent="0.25">
      <c r="A395" s="228">
        <v>10</v>
      </c>
      <c r="B395" s="228"/>
      <c r="C395" s="229" t="s">
        <v>852</v>
      </c>
      <c r="D395" s="229"/>
      <c r="E395" s="229"/>
      <c r="F395" s="229"/>
      <c r="G395" s="229"/>
      <c r="H395" s="229"/>
      <c r="I395" s="229"/>
      <c r="J395" s="229"/>
      <c r="K395" s="229"/>
      <c r="L395" s="229"/>
      <c r="M395" s="229"/>
      <c r="N395" s="229"/>
      <c r="O395" s="229"/>
      <c r="P395" s="230">
        <v>7.0000000000000007E-2</v>
      </c>
      <c r="Q395" s="230"/>
      <c r="R395" s="230"/>
      <c r="S395" s="357"/>
      <c r="T395" s="357"/>
      <c r="AA395" s="374"/>
      <c r="AV395" s="369"/>
      <c r="AW395" s="369"/>
      <c r="AX395" s="369"/>
      <c r="AY395" s="369"/>
      <c r="AZ395" s="369"/>
      <c r="BA395" s="369"/>
      <c r="BB395" s="369"/>
      <c r="BC395" s="369"/>
      <c r="BD395" s="369"/>
      <c r="BE395" s="369"/>
      <c r="BF395" s="369"/>
      <c r="BG395" s="369"/>
      <c r="BH395" s="369"/>
    </row>
    <row r="396" spans="1:60" ht="20.100000000000001" customHeight="1" x14ac:dyDescent="0.25">
      <c r="A396" s="228">
        <v>11</v>
      </c>
      <c r="B396" s="228"/>
      <c r="C396" s="229" t="s">
        <v>853</v>
      </c>
      <c r="D396" s="229"/>
      <c r="E396" s="229"/>
      <c r="F396" s="229"/>
      <c r="G396" s="229"/>
      <c r="H396" s="229"/>
      <c r="I396" s="229"/>
      <c r="J396" s="229"/>
      <c r="K396" s="229"/>
      <c r="L396" s="229"/>
      <c r="M396" s="229"/>
      <c r="N396" s="229"/>
      <c r="O396" s="229"/>
      <c r="P396" s="230">
        <v>0.05</v>
      </c>
      <c r="Q396" s="230"/>
      <c r="R396" s="230"/>
      <c r="S396" s="357"/>
      <c r="T396" s="357"/>
      <c r="AA396" s="374"/>
      <c r="AV396" s="369"/>
      <c r="AW396" s="369"/>
      <c r="AX396" s="369"/>
      <c r="AY396" s="369"/>
      <c r="AZ396" s="369"/>
      <c r="BA396" s="369"/>
      <c r="BB396" s="369"/>
      <c r="BC396" s="369"/>
      <c r="BD396" s="369"/>
      <c r="BE396" s="369"/>
      <c r="BF396" s="369"/>
      <c r="BG396" s="369"/>
      <c r="BH396" s="369"/>
    </row>
    <row r="397" spans="1:60" ht="20.100000000000001" customHeight="1" x14ac:dyDescent="0.25">
      <c r="A397" s="228">
        <v>12</v>
      </c>
      <c r="B397" s="228"/>
      <c r="C397" s="229" t="s">
        <v>854</v>
      </c>
      <c r="D397" s="229"/>
      <c r="E397" s="229"/>
      <c r="F397" s="229"/>
      <c r="G397" s="229"/>
      <c r="H397" s="229"/>
      <c r="I397" s="229"/>
      <c r="J397" s="229"/>
      <c r="K397" s="229"/>
      <c r="L397" s="229"/>
      <c r="M397" s="229"/>
      <c r="N397" s="229"/>
      <c r="O397" s="229"/>
      <c r="P397" s="230">
        <v>0.02</v>
      </c>
      <c r="Q397" s="230"/>
      <c r="R397" s="230"/>
      <c r="S397" s="357"/>
      <c r="T397" s="357"/>
      <c r="AA397" s="374"/>
      <c r="AV397" s="369"/>
      <c r="AW397" s="369"/>
      <c r="AX397" s="369"/>
      <c r="AY397" s="369"/>
      <c r="AZ397" s="369"/>
      <c r="BA397" s="369"/>
      <c r="BB397" s="369"/>
      <c r="BC397" s="369"/>
      <c r="BD397" s="369"/>
      <c r="BE397" s="369"/>
      <c r="BF397" s="369"/>
      <c r="BG397" s="369"/>
      <c r="BH397" s="369"/>
    </row>
    <row r="398" spans="1:60" ht="20.100000000000001" customHeight="1" x14ac:dyDescent="0.25">
      <c r="A398" s="228">
        <v>13</v>
      </c>
      <c r="B398" s="228"/>
      <c r="C398" s="229" t="s">
        <v>855</v>
      </c>
      <c r="D398" s="229"/>
      <c r="E398" s="229"/>
      <c r="F398" s="229"/>
      <c r="G398" s="229"/>
      <c r="H398" s="229"/>
      <c r="I398" s="229"/>
      <c r="J398" s="229"/>
      <c r="K398" s="229"/>
      <c r="L398" s="229"/>
      <c r="M398" s="229"/>
      <c r="N398" s="229"/>
      <c r="O398" s="229"/>
      <c r="P398" s="230">
        <v>0.06</v>
      </c>
      <c r="Q398" s="230"/>
      <c r="R398" s="230"/>
      <c r="S398" s="357"/>
      <c r="T398" s="357"/>
      <c r="AA398" s="374"/>
      <c r="AV398" s="369"/>
      <c r="AW398" s="369"/>
      <c r="AX398" s="369"/>
      <c r="AY398" s="369"/>
      <c r="AZ398" s="369"/>
      <c r="BA398" s="369"/>
      <c r="BB398" s="369"/>
      <c r="BC398" s="369"/>
      <c r="BD398" s="369"/>
      <c r="BE398" s="369"/>
      <c r="BF398" s="369"/>
      <c r="BG398" s="369"/>
      <c r="BH398" s="369"/>
    </row>
    <row r="399" spans="1:60" ht="20.100000000000001" customHeight="1" x14ac:dyDescent="0.25">
      <c r="A399" s="228">
        <v>14</v>
      </c>
      <c r="B399" s="228"/>
      <c r="C399" s="229" t="s">
        <v>856</v>
      </c>
      <c r="D399" s="229"/>
      <c r="E399" s="229"/>
      <c r="F399" s="229"/>
      <c r="G399" s="229"/>
      <c r="H399" s="229"/>
      <c r="I399" s="229"/>
      <c r="J399" s="229"/>
      <c r="K399" s="229"/>
      <c r="L399" s="229"/>
      <c r="M399" s="229"/>
      <c r="N399" s="229"/>
      <c r="O399" s="229"/>
      <c r="P399" s="230">
        <v>0.02</v>
      </c>
      <c r="Q399" s="230"/>
      <c r="R399" s="230"/>
      <c r="S399" s="357"/>
      <c r="T399" s="357"/>
      <c r="AA399" s="374"/>
      <c r="AV399" s="369"/>
      <c r="AW399" s="369"/>
      <c r="AX399" s="369"/>
      <c r="AY399" s="369"/>
      <c r="AZ399" s="369"/>
      <c r="BA399" s="369"/>
      <c r="BB399" s="369"/>
      <c r="BC399" s="369"/>
      <c r="BD399" s="369"/>
      <c r="BE399" s="369"/>
      <c r="BF399" s="369"/>
      <c r="BG399" s="369"/>
      <c r="BH399" s="369"/>
    </row>
    <row r="400" spans="1:60" ht="20.100000000000001" customHeight="1" x14ac:dyDescent="0.25">
      <c r="A400" s="228">
        <v>15</v>
      </c>
      <c r="B400" s="228"/>
      <c r="C400" s="229" t="s">
        <v>857</v>
      </c>
      <c r="D400" s="229"/>
      <c r="E400" s="229"/>
      <c r="F400" s="229"/>
      <c r="G400" s="229"/>
      <c r="H400" s="229"/>
      <c r="I400" s="229"/>
      <c r="J400" s="229"/>
      <c r="K400" s="229"/>
      <c r="L400" s="229"/>
      <c r="M400" s="229"/>
      <c r="N400" s="229"/>
      <c r="O400" s="229"/>
      <c r="P400" s="230">
        <v>0.02</v>
      </c>
      <c r="Q400" s="230"/>
      <c r="R400" s="230"/>
      <c r="S400" s="357"/>
      <c r="T400" s="357"/>
      <c r="AA400" s="374"/>
      <c r="AV400" s="369"/>
      <c r="AW400" s="369"/>
      <c r="AX400" s="369"/>
      <c r="AY400" s="369"/>
      <c r="AZ400" s="369"/>
      <c r="BA400" s="369"/>
      <c r="BB400" s="369"/>
      <c r="BC400" s="369"/>
      <c r="BD400" s="369"/>
      <c r="BE400" s="369"/>
      <c r="BF400" s="369"/>
      <c r="BG400" s="369"/>
      <c r="BH400" s="369"/>
    </row>
    <row r="401" spans="1:60" ht="20.100000000000001" customHeight="1" x14ac:dyDescent="0.25">
      <c r="A401" s="228">
        <v>16</v>
      </c>
      <c r="B401" s="228"/>
      <c r="C401" s="229" t="s">
        <v>858</v>
      </c>
      <c r="D401" s="229"/>
      <c r="E401" s="229"/>
      <c r="F401" s="229"/>
      <c r="G401" s="229"/>
      <c r="H401" s="229"/>
      <c r="I401" s="229"/>
      <c r="J401" s="229"/>
      <c r="K401" s="229"/>
      <c r="L401" s="229"/>
      <c r="M401" s="229"/>
      <c r="N401" s="229"/>
      <c r="O401" s="229"/>
      <c r="P401" s="230">
        <v>0.1</v>
      </c>
      <c r="Q401" s="230"/>
      <c r="R401" s="230"/>
      <c r="S401" s="357"/>
      <c r="T401" s="357"/>
      <c r="AA401" s="374"/>
      <c r="AV401" s="369"/>
      <c r="AW401" s="369"/>
      <c r="AX401" s="369"/>
      <c r="AY401" s="369"/>
      <c r="AZ401" s="369"/>
      <c r="BA401" s="369"/>
      <c r="BB401" s="369"/>
      <c r="BC401" s="369"/>
      <c r="BD401" s="369"/>
      <c r="BE401" s="369"/>
      <c r="BF401" s="369"/>
      <c r="BG401" s="369"/>
      <c r="BH401" s="369"/>
    </row>
    <row r="402" spans="1:60" ht="20.100000000000001" customHeight="1" x14ac:dyDescent="0.25">
      <c r="A402" s="228">
        <v>17</v>
      </c>
      <c r="B402" s="228"/>
      <c r="C402" s="229" t="s">
        <v>859</v>
      </c>
      <c r="D402" s="229"/>
      <c r="E402" s="229"/>
      <c r="F402" s="229"/>
      <c r="G402" s="229"/>
      <c r="H402" s="229"/>
      <c r="I402" s="229"/>
      <c r="J402" s="229"/>
      <c r="K402" s="229"/>
      <c r="L402" s="229"/>
      <c r="M402" s="229"/>
      <c r="N402" s="229"/>
      <c r="O402" s="229"/>
      <c r="P402" s="230">
        <v>0.02</v>
      </c>
      <c r="Q402" s="230"/>
      <c r="R402" s="230"/>
      <c r="S402" s="357"/>
      <c r="T402" s="357"/>
      <c r="AA402" s="374"/>
      <c r="AV402" s="369"/>
      <c r="AW402" s="369"/>
      <c r="AX402" s="369"/>
      <c r="AY402" s="369"/>
      <c r="AZ402" s="369"/>
      <c r="BA402" s="369"/>
      <c r="BB402" s="369"/>
      <c r="BC402" s="369"/>
      <c r="BD402" s="369"/>
      <c r="BE402" s="369"/>
      <c r="BF402" s="369"/>
      <c r="BG402" s="369"/>
      <c r="BH402" s="369"/>
    </row>
    <row r="403" spans="1:60" ht="20.100000000000001" customHeight="1" x14ac:dyDescent="0.25">
      <c r="A403" s="249" t="s">
        <v>860</v>
      </c>
      <c r="B403" s="249"/>
      <c r="C403" s="249"/>
      <c r="D403" s="249"/>
      <c r="E403" s="249"/>
      <c r="F403" s="249"/>
      <c r="G403" s="249"/>
      <c r="H403" s="249"/>
      <c r="I403" s="249"/>
      <c r="J403" s="249"/>
      <c r="K403" s="249"/>
      <c r="L403" s="249"/>
      <c r="M403" s="249"/>
      <c r="N403" s="249"/>
      <c r="O403" s="249"/>
      <c r="P403" s="249"/>
      <c r="Q403" s="249"/>
      <c r="R403" s="249"/>
      <c r="AA403" s="374"/>
      <c r="AV403" s="369"/>
      <c r="AW403" s="369"/>
      <c r="AX403" s="369"/>
      <c r="AY403" s="369"/>
      <c r="AZ403" s="369"/>
      <c r="BA403" s="369"/>
      <c r="BB403" s="369"/>
      <c r="BC403" s="369"/>
      <c r="BD403" s="369"/>
      <c r="BE403" s="369"/>
      <c r="BF403" s="369"/>
      <c r="BG403" s="369"/>
      <c r="BH403" s="369"/>
    </row>
    <row r="404" spans="1:60" ht="20.100000000000001" customHeight="1" x14ac:dyDescent="0.25">
      <c r="A404" s="8"/>
      <c r="B404" s="8"/>
      <c r="C404" s="8"/>
      <c r="D404" s="8"/>
      <c r="E404" s="8"/>
      <c r="F404" s="8"/>
      <c r="G404" s="8"/>
      <c r="H404" s="8"/>
      <c r="I404" s="8"/>
      <c r="J404" s="8"/>
      <c r="K404" s="8"/>
      <c r="L404" s="8"/>
      <c r="M404" s="8"/>
      <c r="N404" s="8"/>
      <c r="O404" s="8"/>
      <c r="P404" s="8"/>
      <c r="Q404" s="8"/>
      <c r="R404" s="8"/>
      <c r="AA404" s="374"/>
      <c r="AV404" s="369"/>
      <c r="AW404" s="369"/>
      <c r="AX404" s="369"/>
      <c r="AY404" s="369"/>
      <c r="AZ404" s="369"/>
      <c r="BA404" s="369"/>
      <c r="BB404" s="369"/>
      <c r="BC404" s="369"/>
      <c r="BD404" s="369"/>
      <c r="BE404" s="369"/>
      <c r="BF404" s="369"/>
      <c r="BG404" s="369"/>
      <c r="BH404" s="369"/>
    </row>
    <row r="405" spans="1:60" ht="20.100000000000001" customHeight="1" x14ac:dyDescent="0.25">
      <c r="A405" s="166" t="s">
        <v>5</v>
      </c>
      <c r="B405" s="166"/>
      <c r="C405" s="166" t="s">
        <v>345</v>
      </c>
      <c r="D405" s="166"/>
      <c r="E405" s="166" t="s">
        <v>123</v>
      </c>
      <c r="F405" s="166"/>
      <c r="G405" s="166" t="s">
        <v>64</v>
      </c>
      <c r="H405" s="166"/>
      <c r="I405" s="166"/>
      <c r="J405" s="166"/>
      <c r="K405" s="166"/>
      <c r="L405" s="166"/>
      <c r="M405" s="166" t="s">
        <v>363</v>
      </c>
      <c r="N405" s="166"/>
      <c r="O405" s="166"/>
      <c r="P405" s="166" t="s">
        <v>364</v>
      </c>
      <c r="Q405" s="166"/>
      <c r="R405" s="166"/>
      <c r="AA405" s="374"/>
      <c r="AV405" s="369"/>
      <c r="AW405" s="369"/>
      <c r="AX405" s="369"/>
      <c r="AY405" s="369"/>
      <c r="AZ405" s="369"/>
      <c r="BA405" s="369"/>
      <c r="BB405" s="369"/>
      <c r="BC405" s="369"/>
      <c r="BD405" s="369"/>
      <c r="BE405" s="369"/>
      <c r="BF405" s="369"/>
      <c r="BG405" s="369"/>
      <c r="BH405" s="369"/>
    </row>
    <row r="406" spans="1:60" ht="20.100000000000001" customHeight="1" x14ac:dyDescent="0.25">
      <c r="A406" s="166"/>
      <c r="B406" s="166"/>
      <c r="C406" s="166"/>
      <c r="D406" s="166"/>
      <c r="E406" s="166"/>
      <c r="F406" s="166"/>
      <c r="G406" s="166"/>
      <c r="H406" s="166"/>
      <c r="I406" s="166"/>
      <c r="J406" s="166"/>
      <c r="K406" s="166"/>
      <c r="L406" s="166"/>
      <c r="M406" s="166"/>
      <c r="N406" s="166"/>
      <c r="O406" s="166"/>
      <c r="P406" s="166"/>
      <c r="Q406" s="166"/>
      <c r="R406" s="166"/>
      <c r="V406" s="356" t="s">
        <v>127</v>
      </c>
      <c r="W406" s="357" t="s">
        <v>286</v>
      </c>
      <c r="X406" s="357">
        <v>0</v>
      </c>
      <c r="AA406" s="374"/>
      <c r="AV406" s="369"/>
      <c r="AW406" s="369"/>
      <c r="AX406" s="369"/>
      <c r="AY406" s="369"/>
      <c r="AZ406" s="369"/>
      <c r="BA406" s="369"/>
      <c r="BB406" s="369"/>
      <c r="BC406" s="369"/>
      <c r="BD406" s="369"/>
      <c r="BE406" s="369"/>
      <c r="BF406" s="369"/>
      <c r="BG406" s="369"/>
      <c r="BH406" s="369"/>
    </row>
    <row r="407" spans="1:60" ht="20.100000000000001" customHeight="1" x14ac:dyDescent="0.25">
      <c r="A407" s="225">
        <v>1</v>
      </c>
      <c r="B407" s="225"/>
      <c r="C407" s="239">
        <f t="shared" ref="C407:C423" si="25">P386</f>
        <v>0.02</v>
      </c>
      <c r="D407" s="239"/>
      <c r="E407" s="240" t="s">
        <v>132</v>
      </c>
      <c r="F407" s="240"/>
      <c r="G407" s="153" t="str">
        <f>VLOOKUP(E407,$V$406:$X$414,2,0)</f>
        <v>regular</v>
      </c>
      <c r="H407" s="153"/>
      <c r="I407" s="153"/>
      <c r="J407" s="153"/>
      <c r="K407" s="153"/>
      <c r="L407" s="153"/>
      <c r="M407" s="241">
        <f>VLOOKUP(E407,$V$406:$X$414,3,0)</f>
        <v>2.52</v>
      </c>
      <c r="N407" s="241"/>
      <c r="O407" s="241"/>
      <c r="P407" s="242">
        <f t="shared" ref="P407:P423" si="26">C407*M407</f>
        <v>5.04E-2</v>
      </c>
      <c r="Q407" s="242"/>
      <c r="R407" s="242"/>
      <c r="V407" s="356" t="s">
        <v>129</v>
      </c>
      <c r="W407" s="357" t="s">
        <v>287</v>
      </c>
      <c r="X407" s="357">
        <v>0.32</v>
      </c>
      <c r="AA407" s="374"/>
      <c r="AV407" s="369"/>
      <c r="AW407" s="369"/>
      <c r="AX407" s="369"/>
      <c r="AY407" s="369"/>
      <c r="AZ407" s="369"/>
      <c r="BA407" s="369"/>
      <c r="BB407" s="369"/>
      <c r="BC407" s="369"/>
      <c r="BD407" s="369"/>
      <c r="BE407" s="369"/>
      <c r="BF407" s="369"/>
      <c r="BG407" s="369"/>
      <c r="BH407" s="369"/>
    </row>
    <row r="408" spans="1:60" ht="20.100000000000001" customHeight="1" x14ac:dyDescent="0.25">
      <c r="A408" s="225">
        <v>2</v>
      </c>
      <c r="B408" s="225"/>
      <c r="C408" s="239">
        <f t="shared" si="25"/>
        <v>0.04</v>
      </c>
      <c r="D408" s="239"/>
      <c r="E408" s="240" t="s">
        <v>134</v>
      </c>
      <c r="F408" s="240"/>
      <c r="G408" s="153" t="str">
        <f t="shared" ref="G408:G423" si="27">VLOOKUP(E408,$V$406:$X$414,2,0)</f>
        <v>entre regular e reparos simples</v>
      </c>
      <c r="H408" s="153"/>
      <c r="I408" s="153"/>
      <c r="J408" s="153"/>
      <c r="K408" s="153"/>
      <c r="L408" s="153"/>
      <c r="M408" s="241">
        <f t="shared" ref="M408:M423" si="28">VLOOKUP(E408,$V$406:$X$414,3,0)</f>
        <v>8.09</v>
      </c>
      <c r="N408" s="241"/>
      <c r="O408" s="241"/>
      <c r="P408" s="242">
        <f t="shared" si="26"/>
        <v>0.3236</v>
      </c>
      <c r="Q408" s="242"/>
      <c r="R408" s="242"/>
      <c r="V408" s="356" t="s">
        <v>132</v>
      </c>
      <c r="W408" s="357" t="s">
        <v>47</v>
      </c>
      <c r="X408" s="357">
        <v>2.52</v>
      </c>
      <c r="AA408" s="374"/>
      <c r="AV408" s="369"/>
      <c r="AW408" s="369"/>
      <c r="AX408" s="369"/>
      <c r="AY408" s="369"/>
      <c r="AZ408" s="369"/>
      <c r="BA408" s="369"/>
      <c r="BB408" s="369"/>
      <c r="BC408" s="369"/>
      <c r="BD408" s="369"/>
      <c r="BE408" s="369"/>
      <c r="BF408" s="369"/>
      <c r="BG408" s="369"/>
      <c r="BH408" s="369"/>
    </row>
    <row r="409" spans="1:60" ht="20.100000000000001" customHeight="1" x14ac:dyDescent="0.25">
      <c r="A409" s="225">
        <v>3</v>
      </c>
      <c r="B409" s="225"/>
      <c r="C409" s="239">
        <f t="shared" si="25"/>
        <v>0.05</v>
      </c>
      <c r="D409" s="239"/>
      <c r="E409" s="240" t="s">
        <v>132</v>
      </c>
      <c r="F409" s="240"/>
      <c r="G409" s="153" t="str">
        <f t="shared" si="27"/>
        <v>regular</v>
      </c>
      <c r="H409" s="153"/>
      <c r="I409" s="153"/>
      <c r="J409" s="153"/>
      <c r="K409" s="153"/>
      <c r="L409" s="153"/>
      <c r="M409" s="241">
        <f t="shared" si="28"/>
        <v>2.52</v>
      </c>
      <c r="N409" s="241"/>
      <c r="O409" s="241"/>
      <c r="P409" s="242">
        <f t="shared" si="26"/>
        <v>0.126</v>
      </c>
      <c r="Q409" s="242"/>
      <c r="R409" s="242"/>
      <c r="V409" s="356" t="s">
        <v>134</v>
      </c>
      <c r="W409" s="357" t="s">
        <v>288</v>
      </c>
      <c r="X409" s="357">
        <v>8.09</v>
      </c>
      <c r="AA409" s="374"/>
      <c r="AV409" s="369"/>
      <c r="AW409" s="369"/>
      <c r="AX409" s="369"/>
      <c r="AY409" s="369"/>
      <c r="AZ409" s="369"/>
      <c r="BA409" s="369"/>
      <c r="BB409" s="369"/>
      <c r="BC409" s="369"/>
      <c r="BD409" s="369"/>
      <c r="BE409" s="369"/>
      <c r="BF409" s="369"/>
      <c r="BG409" s="369"/>
      <c r="BH409" s="369"/>
    </row>
    <row r="410" spans="1:60" ht="20.100000000000001" customHeight="1" x14ac:dyDescent="0.25">
      <c r="A410" s="225">
        <v>4</v>
      </c>
      <c r="B410" s="225"/>
      <c r="C410" s="239">
        <f t="shared" si="25"/>
        <v>0.2</v>
      </c>
      <c r="D410" s="239"/>
      <c r="E410" s="240" t="s">
        <v>137</v>
      </c>
      <c r="F410" s="240"/>
      <c r="G410" s="153" t="str">
        <f t="shared" si="27"/>
        <v>reparos simples</v>
      </c>
      <c r="H410" s="153"/>
      <c r="I410" s="153"/>
      <c r="J410" s="153"/>
      <c r="K410" s="153"/>
      <c r="L410" s="153"/>
      <c r="M410" s="241">
        <f t="shared" si="28"/>
        <v>18.100000000000001</v>
      </c>
      <c r="N410" s="241"/>
      <c r="O410" s="241"/>
      <c r="P410" s="242">
        <f t="shared" si="26"/>
        <v>3.6200000000000006</v>
      </c>
      <c r="Q410" s="242"/>
      <c r="R410" s="242"/>
      <c r="V410" s="356" t="s">
        <v>137</v>
      </c>
      <c r="W410" s="357" t="s">
        <v>289</v>
      </c>
      <c r="X410" s="357">
        <v>18.100000000000001</v>
      </c>
      <c r="AA410" s="374"/>
      <c r="AV410" s="369"/>
      <c r="AW410" s="369"/>
      <c r="AX410" s="369"/>
      <c r="AY410" s="369"/>
      <c r="AZ410" s="369"/>
      <c r="BA410" s="369"/>
      <c r="BB410" s="369"/>
      <c r="BC410" s="369"/>
      <c r="BD410" s="369"/>
      <c r="BE410" s="369"/>
      <c r="BF410" s="369"/>
      <c r="BG410" s="369"/>
      <c r="BH410" s="369"/>
    </row>
    <row r="411" spans="1:60" ht="20.100000000000001" customHeight="1" x14ac:dyDescent="0.25">
      <c r="A411" s="225">
        <v>5</v>
      </c>
      <c r="B411" s="225"/>
      <c r="C411" s="239">
        <f t="shared" si="25"/>
        <v>7.0000000000000007E-2</v>
      </c>
      <c r="D411" s="239"/>
      <c r="E411" s="240" t="s">
        <v>132</v>
      </c>
      <c r="F411" s="240"/>
      <c r="G411" s="153" t="str">
        <f t="shared" si="27"/>
        <v>regular</v>
      </c>
      <c r="H411" s="153"/>
      <c r="I411" s="153"/>
      <c r="J411" s="153"/>
      <c r="K411" s="153"/>
      <c r="L411" s="153"/>
      <c r="M411" s="241">
        <f t="shared" si="28"/>
        <v>2.52</v>
      </c>
      <c r="N411" s="241"/>
      <c r="O411" s="241"/>
      <c r="P411" s="242">
        <f t="shared" si="26"/>
        <v>0.17640000000000003</v>
      </c>
      <c r="Q411" s="242"/>
      <c r="R411" s="242"/>
      <c r="V411" s="356" t="s">
        <v>140</v>
      </c>
      <c r="W411" s="357" t="s">
        <v>293</v>
      </c>
      <c r="X411" s="357">
        <v>33.200000000000003</v>
      </c>
      <c r="AA411" s="374"/>
      <c r="AV411" s="369"/>
      <c r="AW411" s="369"/>
      <c r="AX411" s="369"/>
      <c r="AY411" s="369"/>
      <c r="AZ411" s="369"/>
      <c r="BA411" s="369"/>
      <c r="BB411" s="369"/>
      <c r="BC411" s="369"/>
      <c r="BD411" s="369"/>
      <c r="BE411" s="369"/>
      <c r="BF411" s="369"/>
      <c r="BG411" s="369"/>
      <c r="BH411" s="369"/>
    </row>
    <row r="412" spans="1:60" ht="20.100000000000001" customHeight="1" x14ac:dyDescent="0.25">
      <c r="A412" s="225">
        <v>6</v>
      </c>
      <c r="B412" s="225"/>
      <c r="C412" s="239">
        <f t="shared" si="25"/>
        <v>0.05</v>
      </c>
      <c r="D412" s="239"/>
      <c r="E412" s="240" t="s">
        <v>129</v>
      </c>
      <c r="F412" s="240"/>
      <c r="G412" s="153" t="str">
        <f t="shared" si="27"/>
        <v>entre novo e regular</v>
      </c>
      <c r="H412" s="153"/>
      <c r="I412" s="153"/>
      <c r="J412" s="153"/>
      <c r="K412" s="153"/>
      <c r="L412" s="153"/>
      <c r="M412" s="241">
        <f t="shared" si="28"/>
        <v>0.32</v>
      </c>
      <c r="N412" s="241"/>
      <c r="O412" s="241"/>
      <c r="P412" s="242">
        <f t="shared" si="26"/>
        <v>1.6E-2</v>
      </c>
      <c r="Q412" s="242"/>
      <c r="R412" s="242"/>
      <c r="V412" s="356" t="s">
        <v>143</v>
      </c>
      <c r="W412" s="357" t="s">
        <v>290</v>
      </c>
      <c r="X412" s="357">
        <v>52.6</v>
      </c>
      <c r="AA412" s="374"/>
      <c r="AV412" s="369"/>
      <c r="AW412" s="369"/>
      <c r="AX412" s="369"/>
      <c r="AY412" s="369"/>
      <c r="AZ412" s="369"/>
      <c r="BA412" s="369"/>
      <c r="BB412" s="369"/>
      <c r="BC412" s="369"/>
      <c r="BD412" s="369"/>
      <c r="BE412" s="369"/>
      <c r="BF412" s="369"/>
      <c r="BG412" s="369"/>
      <c r="BH412" s="369"/>
    </row>
    <row r="413" spans="1:60" ht="20.100000000000001" customHeight="1" x14ac:dyDescent="0.25">
      <c r="A413" s="225">
        <v>7</v>
      </c>
      <c r="B413" s="225"/>
      <c r="C413" s="239">
        <f t="shared" si="25"/>
        <v>0.12</v>
      </c>
      <c r="D413" s="239"/>
      <c r="E413" s="240" t="s">
        <v>140</v>
      </c>
      <c r="F413" s="240"/>
      <c r="G413" s="153" t="str">
        <f t="shared" si="27"/>
        <v>entre reparos simples e importantes</v>
      </c>
      <c r="H413" s="153"/>
      <c r="I413" s="153"/>
      <c r="J413" s="153"/>
      <c r="K413" s="153"/>
      <c r="L413" s="153"/>
      <c r="M413" s="241">
        <f t="shared" si="28"/>
        <v>33.200000000000003</v>
      </c>
      <c r="N413" s="241"/>
      <c r="O413" s="241"/>
      <c r="P413" s="242">
        <f t="shared" si="26"/>
        <v>3.984</v>
      </c>
      <c r="Q413" s="242"/>
      <c r="R413" s="242"/>
      <c r="V413" s="356" t="s">
        <v>146</v>
      </c>
      <c r="W413" s="357" t="s">
        <v>291</v>
      </c>
      <c r="X413" s="357">
        <v>75.2</v>
      </c>
      <c r="AA413" s="374"/>
      <c r="AV413" s="369"/>
      <c r="AW413" s="369"/>
      <c r="AX413" s="369"/>
      <c r="AY413" s="369"/>
      <c r="AZ413" s="369"/>
      <c r="BA413" s="369"/>
      <c r="BB413" s="369"/>
      <c r="BC413" s="369"/>
      <c r="BD413" s="369"/>
      <c r="BE413" s="369"/>
      <c r="BF413" s="369"/>
      <c r="BG413" s="369"/>
      <c r="BH413" s="369"/>
    </row>
    <row r="414" spans="1:60" ht="20.100000000000001" customHeight="1" x14ac:dyDescent="0.25">
      <c r="A414" s="225">
        <v>8</v>
      </c>
      <c r="B414" s="225"/>
      <c r="C414" s="239">
        <f t="shared" si="25"/>
        <v>0.05</v>
      </c>
      <c r="D414" s="239"/>
      <c r="E414" s="240" t="s">
        <v>137</v>
      </c>
      <c r="F414" s="240"/>
      <c r="G414" s="153" t="str">
        <f t="shared" si="27"/>
        <v>reparos simples</v>
      </c>
      <c r="H414" s="153"/>
      <c r="I414" s="153"/>
      <c r="J414" s="153"/>
      <c r="K414" s="153"/>
      <c r="L414" s="153"/>
      <c r="M414" s="241">
        <f t="shared" si="28"/>
        <v>18.100000000000001</v>
      </c>
      <c r="N414" s="241"/>
      <c r="O414" s="241"/>
      <c r="P414" s="242">
        <f t="shared" si="26"/>
        <v>0.90500000000000014</v>
      </c>
      <c r="Q414" s="242"/>
      <c r="R414" s="242"/>
      <c r="V414" s="356" t="s">
        <v>60</v>
      </c>
      <c r="W414" s="357" t="s">
        <v>292</v>
      </c>
      <c r="X414" s="357">
        <v>100</v>
      </c>
      <c r="AA414" s="374"/>
      <c r="AV414" s="369"/>
      <c r="AW414" s="369"/>
      <c r="AX414" s="369"/>
      <c r="AY414" s="369"/>
      <c r="AZ414" s="369"/>
      <c r="BA414" s="369"/>
      <c r="BB414" s="369"/>
      <c r="BC414" s="369"/>
      <c r="BD414" s="369"/>
      <c r="BE414" s="369"/>
      <c r="BF414" s="369"/>
      <c r="BG414" s="369"/>
      <c r="BH414" s="369"/>
    </row>
    <row r="415" spans="1:60" ht="20.100000000000001" customHeight="1" x14ac:dyDescent="0.25">
      <c r="A415" s="225">
        <v>9</v>
      </c>
      <c r="B415" s="225"/>
      <c r="C415" s="239">
        <f t="shared" si="25"/>
        <v>0.04</v>
      </c>
      <c r="D415" s="239"/>
      <c r="E415" s="240" t="s">
        <v>132</v>
      </c>
      <c r="F415" s="240"/>
      <c r="G415" s="153" t="str">
        <f t="shared" si="27"/>
        <v>regular</v>
      </c>
      <c r="H415" s="153"/>
      <c r="I415" s="153"/>
      <c r="J415" s="153"/>
      <c r="K415" s="153"/>
      <c r="L415" s="153"/>
      <c r="M415" s="241">
        <f t="shared" si="28"/>
        <v>2.52</v>
      </c>
      <c r="N415" s="241"/>
      <c r="O415" s="241"/>
      <c r="P415" s="242">
        <f t="shared" si="26"/>
        <v>0.1008</v>
      </c>
      <c r="Q415" s="242"/>
      <c r="R415" s="242"/>
      <c r="AA415" s="374"/>
      <c r="AV415" s="369"/>
      <c r="AW415" s="369"/>
      <c r="AX415" s="369"/>
      <c r="AY415" s="369"/>
      <c r="AZ415" s="369"/>
      <c r="BA415" s="369"/>
      <c r="BB415" s="369"/>
      <c r="BC415" s="369"/>
      <c r="BD415" s="369"/>
      <c r="BE415" s="369"/>
      <c r="BF415" s="369"/>
      <c r="BG415" s="369"/>
      <c r="BH415" s="369"/>
    </row>
    <row r="416" spans="1:60" ht="20.100000000000001" customHeight="1" x14ac:dyDescent="0.25">
      <c r="A416" s="225">
        <v>10</v>
      </c>
      <c r="B416" s="225"/>
      <c r="C416" s="239">
        <f t="shared" si="25"/>
        <v>7.0000000000000007E-2</v>
      </c>
      <c r="D416" s="239"/>
      <c r="E416" s="240" t="s">
        <v>132</v>
      </c>
      <c r="F416" s="240"/>
      <c r="G416" s="153" t="str">
        <f t="shared" si="27"/>
        <v>regular</v>
      </c>
      <c r="H416" s="153"/>
      <c r="I416" s="153"/>
      <c r="J416" s="153"/>
      <c r="K416" s="153"/>
      <c r="L416" s="153"/>
      <c r="M416" s="241">
        <f t="shared" si="28"/>
        <v>2.52</v>
      </c>
      <c r="N416" s="241"/>
      <c r="O416" s="241"/>
      <c r="P416" s="242">
        <f t="shared" si="26"/>
        <v>0.17640000000000003</v>
      </c>
      <c r="Q416" s="242"/>
      <c r="R416" s="242"/>
      <c r="AA416" s="374"/>
      <c r="AV416" s="369"/>
      <c r="AW416" s="369"/>
      <c r="AX416" s="369"/>
      <c r="AY416" s="369"/>
      <c r="AZ416" s="369"/>
      <c r="BA416" s="369"/>
      <c r="BB416" s="369"/>
      <c r="BC416" s="369"/>
      <c r="BD416" s="369"/>
      <c r="BE416" s="369"/>
      <c r="BF416" s="369"/>
      <c r="BG416" s="369"/>
      <c r="BH416" s="369"/>
    </row>
    <row r="417" spans="1:60" ht="20.100000000000001" customHeight="1" x14ac:dyDescent="0.25">
      <c r="A417" s="225">
        <v>11</v>
      </c>
      <c r="B417" s="225"/>
      <c r="C417" s="239">
        <f t="shared" si="25"/>
        <v>0.05</v>
      </c>
      <c r="D417" s="239"/>
      <c r="E417" s="240" t="s">
        <v>60</v>
      </c>
      <c r="F417" s="240"/>
      <c r="G417" s="153" t="str">
        <f t="shared" si="27"/>
        <v>sem valor</v>
      </c>
      <c r="H417" s="153"/>
      <c r="I417" s="153"/>
      <c r="J417" s="153"/>
      <c r="K417" s="153"/>
      <c r="L417" s="153"/>
      <c r="M417" s="241">
        <f t="shared" si="28"/>
        <v>100</v>
      </c>
      <c r="N417" s="241"/>
      <c r="O417" s="241"/>
      <c r="P417" s="242">
        <f t="shared" si="26"/>
        <v>5</v>
      </c>
      <c r="Q417" s="242"/>
      <c r="R417" s="242"/>
      <c r="AA417" s="374"/>
      <c r="AV417" s="369"/>
      <c r="AW417" s="369"/>
      <c r="AX417" s="369"/>
      <c r="AY417" s="369"/>
      <c r="AZ417" s="369"/>
      <c r="BA417" s="369"/>
      <c r="BB417" s="369"/>
      <c r="BC417" s="369"/>
      <c r="BD417" s="369"/>
      <c r="BE417" s="369"/>
      <c r="BF417" s="369"/>
      <c r="BG417" s="369"/>
      <c r="BH417" s="369"/>
    </row>
    <row r="418" spans="1:60" ht="20.100000000000001" customHeight="1" x14ac:dyDescent="0.25">
      <c r="A418" s="225">
        <v>12</v>
      </c>
      <c r="B418" s="225"/>
      <c r="C418" s="239">
        <f t="shared" si="25"/>
        <v>0.02</v>
      </c>
      <c r="D418" s="239"/>
      <c r="E418" s="240" t="s">
        <v>137</v>
      </c>
      <c r="F418" s="240"/>
      <c r="G418" s="153" t="str">
        <f t="shared" si="27"/>
        <v>reparos simples</v>
      </c>
      <c r="H418" s="153"/>
      <c r="I418" s="153"/>
      <c r="J418" s="153"/>
      <c r="K418" s="153"/>
      <c r="L418" s="153"/>
      <c r="M418" s="241">
        <f t="shared" si="28"/>
        <v>18.100000000000001</v>
      </c>
      <c r="N418" s="241"/>
      <c r="O418" s="241"/>
      <c r="P418" s="242">
        <f t="shared" si="26"/>
        <v>0.36200000000000004</v>
      </c>
      <c r="Q418" s="242"/>
      <c r="R418" s="242"/>
      <c r="AA418" s="374"/>
      <c r="AV418" s="369"/>
      <c r="AW418" s="369"/>
      <c r="AX418" s="369"/>
      <c r="AY418" s="369"/>
      <c r="AZ418" s="369"/>
      <c r="BA418" s="369"/>
      <c r="BB418" s="369"/>
      <c r="BC418" s="369"/>
      <c r="BD418" s="369"/>
      <c r="BE418" s="369"/>
      <c r="BF418" s="369"/>
      <c r="BG418" s="369"/>
      <c r="BH418" s="369"/>
    </row>
    <row r="419" spans="1:60" ht="20.100000000000001" customHeight="1" x14ac:dyDescent="0.25">
      <c r="A419" s="225">
        <v>13</v>
      </c>
      <c r="B419" s="225"/>
      <c r="C419" s="239">
        <f t="shared" si="25"/>
        <v>0.06</v>
      </c>
      <c r="D419" s="239"/>
      <c r="E419" s="240" t="s">
        <v>140</v>
      </c>
      <c r="F419" s="240"/>
      <c r="G419" s="153" t="str">
        <f t="shared" si="27"/>
        <v>entre reparos simples e importantes</v>
      </c>
      <c r="H419" s="153"/>
      <c r="I419" s="153"/>
      <c r="J419" s="153"/>
      <c r="K419" s="153"/>
      <c r="L419" s="153"/>
      <c r="M419" s="241">
        <f t="shared" si="28"/>
        <v>33.200000000000003</v>
      </c>
      <c r="N419" s="241"/>
      <c r="O419" s="241"/>
      <c r="P419" s="242">
        <f t="shared" si="26"/>
        <v>1.992</v>
      </c>
      <c r="Q419" s="242"/>
      <c r="R419" s="242"/>
      <c r="AA419" s="374"/>
      <c r="AV419" s="369"/>
      <c r="AW419" s="369"/>
      <c r="AX419" s="369"/>
      <c r="AY419" s="369"/>
      <c r="AZ419" s="369"/>
      <c r="BA419" s="369"/>
      <c r="BB419" s="369"/>
      <c r="BC419" s="369"/>
      <c r="BD419" s="369"/>
      <c r="BE419" s="369"/>
      <c r="BF419" s="369"/>
      <c r="BG419" s="369"/>
      <c r="BH419" s="369"/>
    </row>
    <row r="420" spans="1:60" ht="20.100000000000001" customHeight="1" x14ac:dyDescent="0.25">
      <c r="A420" s="225">
        <v>14</v>
      </c>
      <c r="B420" s="225"/>
      <c r="C420" s="239">
        <f t="shared" si="25"/>
        <v>0.02</v>
      </c>
      <c r="D420" s="239"/>
      <c r="E420" s="240" t="s">
        <v>134</v>
      </c>
      <c r="F420" s="240"/>
      <c r="G420" s="153" t="str">
        <f t="shared" si="27"/>
        <v>entre regular e reparos simples</v>
      </c>
      <c r="H420" s="153"/>
      <c r="I420" s="153"/>
      <c r="J420" s="153"/>
      <c r="K420" s="153"/>
      <c r="L420" s="153"/>
      <c r="M420" s="241">
        <f t="shared" si="28"/>
        <v>8.09</v>
      </c>
      <c r="N420" s="241"/>
      <c r="O420" s="241"/>
      <c r="P420" s="242">
        <f t="shared" si="26"/>
        <v>0.1618</v>
      </c>
      <c r="Q420" s="242"/>
      <c r="R420" s="242"/>
      <c r="AA420" s="374"/>
      <c r="AV420" s="369"/>
      <c r="AW420" s="369"/>
      <c r="AX420" s="369"/>
      <c r="AY420" s="369"/>
      <c r="AZ420" s="369"/>
      <c r="BA420" s="369"/>
      <c r="BB420" s="369"/>
      <c r="BC420" s="369"/>
      <c r="BD420" s="369"/>
      <c r="BE420" s="369"/>
      <c r="BF420" s="369"/>
      <c r="BG420" s="369"/>
      <c r="BH420" s="369"/>
    </row>
    <row r="421" spans="1:60" ht="20.100000000000001" customHeight="1" x14ac:dyDescent="0.25">
      <c r="A421" s="225">
        <v>15</v>
      </c>
      <c r="B421" s="225"/>
      <c r="C421" s="239">
        <f t="shared" si="25"/>
        <v>0.02</v>
      </c>
      <c r="D421" s="239"/>
      <c r="E421" s="240" t="s">
        <v>137</v>
      </c>
      <c r="F421" s="240"/>
      <c r="G421" s="153" t="str">
        <f t="shared" si="27"/>
        <v>reparos simples</v>
      </c>
      <c r="H421" s="153"/>
      <c r="I421" s="153"/>
      <c r="J421" s="153"/>
      <c r="K421" s="153"/>
      <c r="L421" s="153"/>
      <c r="M421" s="241">
        <f t="shared" si="28"/>
        <v>18.100000000000001</v>
      </c>
      <c r="N421" s="241"/>
      <c r="O421" s="241"/>
      <c r="P421" s="242">
        <f t="shared" si="26"/>
        <v>0.36200000000000004</v>
      </c>
      <c r="Q421" s="242"/>
      <c r="R421" s="242"/>
      <c r="AA421" s="374"/>
      <c r="AV421" s="369"/>
      <c r="AW421" s="369"/>
      <c r="AX421" s="369"/>
      <c r="AY421" s="369"/>
      <c r="AZ421" s="369"/>
      <c r="BA421" s="369"/>
      <c r="BB421" s="369"/>
      <c r="BC421" s="369"/>
      <c r="BD421" s="369"/>
      <c r="BE421" s="369"/>
      <c r="BF421" s="369"/>
      <c r="BG421" s="369"/>
      <c r="BH421" s="369"/>
    </row>
    <row r="422" spans="1:60" ht="20.100000000000001" customHeight="1" x14ac:dyDescent="0.25">
      <c r="A422" s="225">
        <v>16</v>
      </c>
      <c r="B422" s="225"/>
      <c r="C422" s="239">
        <f t="shared" si="25"/>
        <v>0.1</v>
      </c>
      <c r="D422" s="239"/>
      <c r="E422" s="240" t="s">
        <v>129</v>
      </c>
      <c r="F422" s="240"/>
      <c r="G422" s="153" t="str">
        <f t="shared" si="27"/>
        <v>entre novo e regular</v>
      </c>
      <c r="H422" s="153"/>
      <c r="I422" s="153"/>
      <c r="J422" s="153"/>
      <c r="K422" s="153"/>
      <c r="L422" s="153"/>
      <c r="M422" s="241">
        <f t="shared" si="28"/>
        <v>0.32</v>
      </c>
      <c r="N422" s="241"/>
      <c r="O422" s="241"/>
      <c r="P422" s="242">
        <f t="shared" si="26"/>
        <v>3.2000000000000001E-2</v>
      </c>
      <c r="Q422" s="242"/>
      <c r="R422" s="242"/>
      <c r="AA422" s="374"/>
      <c r="AV422" s="369"/>
      <c r="AW422" s="369"/>
      <c r="AX422" s="369"/>
      <c r="AY422" s="369"/>
      <c r="AZ422" s="369"/>
      <c r="BA422" s="369"/>
      <c r="BB422" s="369"/>
      <c r="BC422" s="369"/>
      <c r="BD422" s="369"/>
      <c r="BE422" s="369"/>
      <c r="BF422" s="369"/>
      <c r="BG422" s="369"/>
      <c r="BH422" s="369"/>
    </row>
    <row r="423" spans="1:60" ht="20.100000000000001" customHeight="1" x14ac:dyDescent="0.25">
      <c r="A423" s="225">
        <v>17</v>
      </c>
      <c r="B423" s="225"/>
      <c r="C423" s="239">
        <f t="shared" si="25"/>
        <v>0.02</v>
      </c>
      <c r="D423" s="239"/>
      <c r="E423" s="240" t="s">
        <v>134</v>
      </c>
      <c r="F423" s="240"/>
      <c r="G423" s="153" t="str">
        <f t="shared" si="27"/>
        <v>entre regular e reparos simples</v>
      </c>
      <c r="H423" s="153"/>
      <c r="I423" s="153"/>
      <c r="J423" s="153"/>
      <c r="K423" s="153"/>
      <c r="L423" s="153"/>
      <c r="M423" s="241">
        <f t="shared" si="28"/>
        <v>8.09</v>
      </c>
      <c r="N423" s="241"/>
      <c r="O423" s="241"/>
      <c r="P423" s="242">
        <f t="shared" si="26"/>
        <v>0.1618</v>
      </c>
      <c r="Q423" s="242"/>
      <c r="R423" s="242"/>
      <c r="AA423" s="374"/>
      <c r="AV423" s="369"/>
      <c r="AW423" s="369"/>
      <c r="AX423" s="369"/>
      <c r="AY423" s="369"/>
      <c r="AZ423" s="369"/>
      <c r="BA423" s="369"/>
      <c r="BB423" s="369"/>
      <c r="BC423" s="369"/>
      <c r="BD423" s="369"/>
      <c r="BE423" s="369"/>
      <c r="BF423" s="369"/>
      <c r="BG423" s="369"/>
      <c r="BH423" s="369"/>
    </row>
    <row r="424" spans="1:60" ht="20.100000000000001" customHeight="1" x14ac:dyDescent="0.25">
      <c r="A424" s="8"/>
      <c r="B424" s="8"/>
      <c r="C424" s="65"/>
      <c r="D424" s="65"/>
      <c r="E424" s="65"/>
      <c r="F424" s="65"/>
      <c r="G424" s="8"/>
      <c r="H424" s="8"/>
      <c r="I424" s="8"/>
      <c r="J424" s="8"/>
      <c r="K424" s="8"/>
      <c r="L424" s="8"/>
      <c r="M424" s="8"/>
      <c r="N424" s="8"/>
      <c r="O424" s="8"/>
      <c r="P424" s="8"/>
      <c r="Q424" s="8"/>
      <c r="R424" s="8"/>
      <c r="AA424" s="374"/>
      <c r="AV424" s="369"/>
      <c r="AW424" s="369"/>
      <c r="AX424" s="369"/>
      <c r="AY424" s="369"/>
      <c r="AZ424" s="369"/>
      <c r="BA424" s="369"/>
      <c r="BB424" s="369"/>
      <c r="BC424" s="369"/>
      <c r="BD424" s="369"/>
      <c r="BE424" s="369"/>
      <c r="BF424" s="369"/>
      <c r="BG424" s="369"/>
      <c r="BH424" s="369"/>
    </row>
    <row r="425" spans="1:60" ht="20.100000000000001" customHeight="1" x14ac:dyDescent="0.25">
      <c r="A425" s="147" t="s">
        <v>365</v>
      </c>
      <c r="B425" s="147"/>
      <c r="C425" s="247">
        <f>SUM(C407:D423)</f>
        <v>1.0000000000000002</v>
      </c>
      <c r="D425" s="247"/>
      <c r="E425" s="18"/>
      <c r="F425" s="18"/>
      <c r="G425" s="16"/>
      <c r="H425" s="16"/>
      <c r="I425" s="155" t="s">
        <v>366</v>
      </c>
      <c r="J425" s="155"/>
      <c r="K425" s="155"/>
      <c r="L425" s="155"/>
      <c r="M425" s="155"/>
      <c r="N425" s="155"/>
      <c r="O425" s="155"/>
      <c r="P425" s="246">
        <f>SUM(P407:P423)</f>
        <v>17.550199999999997</v>
      </c>
      <c r="Q425" s="246"/>
      <c r="R425" s="246"/>
      <c r="AA425" s="374"/>
      <c r="AV425" s="369"/>
      <c r="AW425" s="369"/>
      <c r="AX425" s="369"/>
      <c r="AY425" s="369"/>
      <c r="AZ425" s="369"/>
      <c r="BA425" s="369"/>
      <c r="BB425" s="369"/>
      <c r="BC425" s="369"/>
      <c r="BD425" s="369"/>
      <c r="BE425" s="369"/>
      <c r="BF425" s="369"/>
      <c r="BG425" s="369"/>
      <c r="BH425" s="369"/>
    </row>
    <row r="426" spans="1:60" ht="20.100000000000001" customHeight="1" x14ac:dyDescent="0.25">
      <c r="A426" s="8"/>
      <c r="B426" s="8"/>
      <c r="C426" s="8"/>
      <c r="D426" s="8"/>
      <c r="E426" s="8"/>
      <c r="F426" s="8"/>
      <c r="G426" s="8"/>
      <c r="H426" s="8"/>
      <c r="I426" s="8"/>
      <c r="J426" s="8"/>
      <c r="K426" s="8"/>
      <c r="L426" s="8"/>
      <c r="M426" s="8"/>
      <c r="N426" s="8"/>
      <c r="O426" s="8"/>
      <c r="P426" s="8"/>
      <c r="Q426" s="8"/>
      <c r="R426" s="8"/>
      <c r="AA426" s="374"/>
      <c r="AV426" s="369"/>
      <c r="AW426" s="369"/>
      <c r="AX426" s="369"/>
      <c r="AY426" s="369"/>
      <c r="AZ426" s="369"/>
      <c r="BA426" s="369"/>
      <c r="BB426" s="369"/>
      <c r="BC426" s="369"/>
      <c r="BD426" s="369"/>
      <c r="BE426" s="369"/>
      <c r="BF426" s="369"/>
      <c r="BG426" s="369"/>
      <c r="BH426" s="369"/>
    </row>
    <row r="427" spans="1:60" ht="20.100000000000001" customHeight="1" x14ac:dyDescent="0.25">
      <c r="A427" s="147" t="s">
        <v>260</v>
      </c>
      <c r="B427" s="147"/>
      <c r="C427" s="147"/>
      <c r="D427" s="147"/>
      <c r="E427" s="147"/>
      <c r="F427" s="155">
        <f>P425</f>
        <v>17.550199999999997</v>
      </c>
      <c r="G427" s="155"/>
      <c r="H427" s="155"/>
      <c r="I427" s="155"/>
      <c r="J427" s="155"/>
      <c r="K427" s="155"/>
      <c r="L427" s="155"/>
      <c r="M427" s="8"/>
      <c r="N427" s="8"/>
      <c r="O427" s="8"/>
      <c r="P427" s="8"/>
      <c r="Q427" s="8"/>
      <c r="R427" s="8"/>
      <c r="AA427" s="374"/>
      <c r="AV427" s="369"/>
      <c r="AW427" s="369"/>
      <c r="AX427" s="369"/>
      <c r="AY427" s="369"/>
      <c r="AZ427" s="369"/>
      <c r="BA427" s="369"/>
      <c r="BB427" s="369"/>
      <c r="BC427" s="369"/>
      <c r="BD427" s="369"/>
      <c r="BE427" s="369"/>
      <c r="BF427" s="369"/>
      <c r="BG427" s="369"/>
      <c r="BH427" s="369"/>
    </row>
    <row r="428" spans="1:60" ht="20.100000000000001" customHeight="1" x14ac:dyDescent="0.25">
      <c r="A428" s="157" t="s">
        <v>261</v>
      </c>
      <c r="B428" s="157"/>
      <c r="C428" s="157"/>
      <c r="D428" s="157"/>
      <c r="E428" s="157"/>
      <c r="F428" s="157"/>
      <c r="G428" s="157"/>
      <c r="H428" s="157"/>
      <c r="I428" s="201">
        <f>X429</f>
        <v>0.3753165663265306</v>
      </c>
      <c r="J428" s="201"/>
      <c r="K428" s="201"/>
      <c r="L428" s="201"/>
      <c r="M428" s="8"/>
      <c r="N428" s="8"/>
      <c r="O428" s="8"/>
      <c r="P428" s="8"/>
      <c r="Q428" s="8"/>
      <c r="R428" s="8"/>
      <c r="U428" s="356" t="s">
        <v>301</v>
      </c>
      <c r="V428" s="356">
        <f>L441</f>
        <v>148305.50388445123</v>
      </c>
      <c r="W428" s="357" t="s">
        <v>294</v>
      </c>
      <c r="X428" s="376">
        <f>((E378/E379)+(E378^2/E379^2))/2</f>
        <v>0.24234693877551022</v>
      </c>
      <c r="AA428" s="374"/>
      <c r="AV428" s="369"/>
      <c r="AW428" s="369"/>
      <c r="AX428" s="369"/>
      <c r="AY428" s="369"/>
      <c r="AZ428" s="369"/>
      <c r="BA428" s="369"/>
      <c r="BB428" s="369"/>
      <c r="BC428" s="369"/>
      <c r="BD428" s="369"/>
      <c r="BE428" s="369"/>
      <c r="BF428" s="369"/>
      <c r="BG428" s="369"/>
      <c r="BH428" s="369"/>
    </row>
    <row r="429" spans="1:60" ht="20.100000000000001" customHeight="1" x14ac:dyDescent="0.25">
      <c r="A429" s="149" t="s">
        <v>262</v>
      </c>
      <c r="B429" s="149"/>
      <c r="C429" s="149"/>
      <c r="D429" s="149"/>
      <c r="E429" s="149"/>
      <c r="F429" s="149"/>
      <c r="G429" s="149"/>
      <c r="H429" s="149"/>
      <c r="I429" s="195">
        <f>-(I428)</f>
        <v>-0.3753165663265306</v>
      </c>
      <c r="J429" s="195"/>
      <c r="K429" s="195"/>
      <c r="L429" s="195"/>
      <c r="M429" s="8"/>
      <c r="N429" s="8"/>
      <c r="O429" s="8"/>
      <c r="P429" s="8"/>
      <c r="Q429" s="8"/>
      <c r="R429" s="8"/>
      <c r="U429" s="356" t="s">
        <v>784</v>
      </c>
      <c r="V429" s="356">
        <f>L442</f>
        <v>310054.96942525788</v>
      </c>
      <c r="W429" s="357" t="s">
        <v>295</v>
      </c>
      <c r="X429" s="376">
        <f>X428+((1-X428)*(F427/100))</f>
        <v>0.3753165663265306</v>
      </c>
      <c r="AA429" s="374"/>
      <c r="AV429" s="369"/>
      <c r="AW429" s="369"/>
      <c r="AX429" s="369"/>
      <c r="AY429" s="369"/>
      <c r="AZ429" s="369"/>
      <c r="BA429" s="369"/>
      <c r="BB429" s="369"/>
      <c r="BC429" s="369"/>
      <c r="BD429" s="369"/>
      <c r="BE429" s="369"/>
      <c r="BF429" s="369"/>
      <c r="BG429" s="369"/>
      <c r="BH429" s="369"/>
    </row>
    <row r="430" spans="1:60" ht="20.100000000000001" customHeight="1" x14ac:dyDescent="0.25">
      <c r="A430" s="149" t="s">
        <v>263</v>
      </c>
      <c r="B430" s="149"/>
      <c r="C430" s="149"/>
      <c r="D430" s="149"/>
      <c r="E430" s="149"/>
      <c r="F430" s="149"/>
      <c r="G430" s="149"/>
      <c r="H430" s="149"/>
      <c r="I430" s="202">
        <f>1+I429</f>
        <v>0.62468343367346946</v>
      </c>
      <c r="J430" s="202"/>
      <c r="K430" s="202"/>
      <c r="L430" s="202"/>
      <c r="M430" s="8"/>
      <c r="N430" s="8"/>
      <c r="O430" s="8"/>
      <c r="P430" s="8"/>
      <c r="Q430" s="8"/>
      <c r="R430" s="8"/>
      <c r="AA430" s="374"/>
      <c r="AV430" s="369"/>
      <c r="AW430" s="369"/>
      <c r="AX430" s="369"/>
      <c r="AY430" s="369"/>
      <c r="AZ430" s="369"/>
      <c r="BA430" s="369"/>
      <c r="BB430" s="369"/>
      <c r="BC430" s="369"/>
      <c r="BD430" s="369"/>
      <c r="BE430" s="369"/>
      <c r="BF430" s="369"/>
      <c r="BG430" s="369"/>
      <c r="BH430" s="369"/>
    </row>
    <row r="431" spans="1:60" ht="20.100000000000001" customHeight="1" x14ac:dyDescent="0.25">
      <c r="A431" s="7"/>
      <c r="B431" s="7"/>
      <c r="C431" s="7"/>
      <c r="D431" s="7"/>
      <c r="E431" s="7"/>
      <c r="F431" s="7"/>
      <c r="G431" s="7"/>
      <c r="H431" s="7"/>
      <c r="I431" s="7"/>
      <c r="J431" s="7"/>
      <c r="K431" s="7"/>
      <c r="L431" s="7"/>
      <c r="M431" s="8"/>
      <c r="N431" s="8"/>
      <c r="O431" s="8"/>
      <c r="P431" s="8"/>
      <c r="Q431" s="8"/>
      <c r="R431" s="8"/>
      <c r="AA431" s="374"/>
      <c r="AV431" s="369"/>
      <c r="AW431" s="369"/>
      <c r="AX431" s="369"/>
      <c r="AY431" s="369"/>
      <c r="AZ431" s="369"/>
      <c r="BA431" s="369"/>
      <c r="BB431" s="369"/>
      <c r="BC431" s="369"/>
      <c r="BD431" s="369"/>
      <c r="BE431" s="369"/>
      <c r="BF431" s="369"/>
      <c r="BG431" s="369"/>
      <c r="BH431" s="369"/>
    </row>
    <row r="432" spans="1:60" ht="20.100000000000001" customHeight="1" x14ac:dyDescent="0.25">
      <c r="A432" s="203" t="s">
        <v>253</v>
      </c>
      <c r="B432" s="203"/>
      <c r="C432" s="203"/>
      <c r="D432" s="203"/>
      <c r="E432" s="203"/>
      <c r="F432" s="203"/>
      <c r="G432" s="203"/>
      <c r="H432" s="203"/>
      <c r="I432" s="203"/>
      <c r="J432" s="203"/>
      <c r="K432" s="203"/>
      <c r="L432" s="154">
        <f>L374</f>
        <v>496339.35</v>
      </c>
      <c r="M432" s="154"/>
      <c r="N432" s="154"/>
      <c r="O432" s="154"/>
      <c r="P432" s="154"/>
      <c r="Q432" s="154"/>
      <c r="R432" s="154"/>
      <c r="AA432" s="374"/>
      <c r="AV432" s="369"/>
      <c r="AW432" s="369"/>
      <c r="AX432" s="369"/>
      <c r="AY432" s="369"/>
      <c r="AZ432" s="369"/>
      <c r="BA432" s="369"/>
      <c r="BB432" s="369"/>
      <c r="BC432" s="369"/>
      <c r="BD432" s="369"/>
      <c r="BE432" s="369"/>
      <c r="BF432" s="369"/>
      <c r="BG432" s="369"/>
      <c r="BH432" s="369"/>
    </row>
    <row r="433" spans="1:60" ht="20.100000000000001" customHeight="1" x14ac:dyDescent="0.25">
      <c r="A433" s="203" t="s">
        <v>264</v>
      </c>
      <c r="B433" s="203"/>
      <c r="C433" s="203"/>
      <c r="D433" s="203"/>
      <c r="E433" s="203"/>
      <c r="F433" s="203"/>
      <c r="G433" s="203"/>
      <c r="H433" s="203"/>
      <c r="I433" s="203"/>
      <c r="J433" s="203"/>
      <c r="K433" s="203"/>
      <c r="L433" s="154">
        <f>L432*I429</f>
        <v>-186284.38057474207</v>
      </c>
      <c r="M433" s="154"/>
      <c r="N433" s="154"/>
      <c r="O433" s="154"/>
      <c r="P433" s="154"/>
      <c r="Q433" s="154"/>
      <c r="R433" s="154"/>
      <c r="AA433" s="374"/>
      <c r="AV433" s="369"/>
      <c r="AW433" s="369"/>
      <c r="AX433" s="369"/>
      <c r="AY433" s="369"/>
      <c r="AZ433" s="369"/>
      <c r="BA433" s="369"/>
      <c r="BB433" s="369"/>
      <c r="BC433" s="369"/>
      <c r="BD433" s="369"/>
      <c r="BE433" s="369"/>
      <c r="BF433" s="369"/>
      <c r="BG433" s="369"/>
      <c r="BH433" s="369"/>
    </row>
    <row r="434" spans="1:60" ht="20.100000000000001" customHeight="1" x14ac:dyDescent="0.25">
      <c r="A434" s="41"/>
      <c r="B434" s="41"/>
      <c r="C434" s="41"/>
      <c r="D434" s="41"/>
      <c r="E434" s="41"/>
      <c r="F434" s="41"/>
      <c r="G434" s="41"/>
      <c r="H434" s="41"/>
      <c r="I434" s="41"/>
      <c r="J434" s="41"/>
      <c r="K434" s="41"/>
      <c r="L434" s="41"/>
      <c r="M434" s="41"/>
      <c r="N434" s="41"/>
      <c r="O434" s="41"/>
      <c r="P434" s="41"/>
      <c r="Q434" s="41"/>
      <c r="R434" s="41"/>
      <c r="W434" s="384" t="s">
        <v>92</v>
      </c>
      <c r="X434" s="384" t="s">
        <v>675</v>
      </c>
      <c r="Y434" s="384" t="s">
        <v>89</v>
      </c>
      <c r="Z434" s="384" t="s">
        <v>551</v>
      </c>
      <c r="AA434" s="384" t="s">
        <v>676</v>
      </c>
      <c r="AB434" s="357" t="s">
        <v>677</v>
      </c>
      <c r="AC434" s="384" t="s">
        <v>678</v>
      </c>
      <c r="AD434" s="357" t="s">
        <v>679</v>
      </c>
      <c r="AF434" s="377"/>
      <c r="AG434" s="377"/>
      <c r="AV434" s="369"/>
      <c r="AW434" s="369"/>
      <c r="AX434" s="369"/>
      <c r="AY434" s="369"/>
      <c r="AZ434" s="369"/>
      <c r="BA434" s="369"/>
      <c r="BB434" s="369"/>
      <c r="BC434" s="369"/>
      <c r="BD434" s="369"/>
      <c r="BE434" s="369"/>
      <c r="BF434" s="369"/>
      <c r="BG434" s="369"/>
      <c r="BH434" s="369"/>
    </row>
    <row r="435" spans="1:60" ht="20.100000000000001" customHeight="1" x14ac:dyDescent="0.25">
      <c r="A435" s="199" t="s">
        <v>265</v>
      </c>
      <c r="B435" s="199"/>
      <c r="C435" s="199"/>
      <c r="D435" s="199"/>
      <c r="E435" s="199"/>
      <c r="F435" s="199"/>
      <c r="G435" s="199"/>
      <c r="H435" s="199"/>
      <c r="I435" s="199"/>
      <c r="J435" s="199"/>
      <c r="K435" s="199"/>
      <c r="L435" s="154">
        <f>L432+L433</f>
        <v>310054.96942525788</v>
      </c>
      <c r="M435" s="154"/>
      <c r="N435" s="154"/>
      <c r="O435" s="154"/>
      <c r="P435" s="154"/>
      <c r="Q435" s="154"/>
      <c r="R435" s="154"/>
      <c r="U435" s="356" t="s">
        <v>298</v>
      </c>
      <c r="V435" s="379">
        <f>MATCH(K438,X434:AD434,0)</f>
        <v>5</v>
      </c>
      <c r="W435" s="380">
        <v>0</v>
      </c>
      <c r="X435" s="117">
        <v>0.15</v>
      </c>
      <c r="Y435" s="117">
        <v>0.25</v>
      </c>
      <c r="Z435" s="117">
        <v>0.1</v>
      </c>
      <c r="AA435" s="118">
        <v>0.05</v>
      </c>
      <c r="AB435" s="118">
        <v>0.1</v>
      </c>
      <c r="AC435" s="117">
        <v>0.05</v>
      </c>
      <c r="AD435" s="118">
        <v>0.15</v>
      </c>
      <c r="AH435" s="379">
        <v>0</v>
      </c>
      <c r="AI435" s="382">
        <f t="shared" ref="AI435:AI445" si="29">15-(AH435*2.5/10)</f>
        <v>15</v>
      </c>
      <c r="AJ435" s="382">
        <f t="shared" ref="AJ435:AJ445" si="30">25-AH435*4/10</f>
        <v>25</v>
      </c>
      <c r="AK435" s="382">
        <f t="shared" ref="AK435:AK445" si="31">10-AH435*1.6/10</f>
        <v>10</v>
      </c>
      <c r="AL435" s="357">
        <f t="shared" ref="AL435:AL498" si="32">AN435</f>
        <v>5</v>
      </c>
      <c r="AM435" s="357">
        <f t="shared" ref="AM435:AM498" si="33">AK435</f>
        <v>10</v>
      </c>
      <c r="AN435" s="382">
        <f t="shared" ref="AN435:AN445" si="34">5-AH435*0.8/10</f>
        <v>5</v>
      </c>
      <c r="AO435" s="357">
        <f t="shared" ref="AO435:AO498" si="35">AI435</f>
        <v>15</v>
      </c>
      <c r="AV435" s="369"/>
      <c r="AW435" s="369"/>
      <c r="AX435" s="369"/>
      <c r="AY435" s="369"/>
      <c r="AZ435" s="369"/>
      <c r="BA435" s="369"/>
      <c r="BB435" s="369"/>
      <c r="BC435" s="369"/>
      <c r="BD435" s="369"/>
      <c r="BE435" s="369"/>
      <c r="BF435" s="369"/>
      <c r="BG435" s="369"/>
      <c r="BH435" s="369"/>
    </row>
    <row r="436" spans="1:60" ht="20.100000000000001" customHeight="1" x14ac:dyDescent="0.25">
      <c r="A436" s="8"/>
      <c r="B436" s="8"/>
      <c r="C436" s="8"/>
      <c r="D436" s="8"/>
      <c r="E436" s="8"/>
      <c r="F436" s="8"/>
      <c r="G436" s="8"/>
      <c r="H436" s="8"/>
      <c r="I436" s="8"/>
      <c r="J436" s="8"/>
      <c r="K436" s="8"/>
      <c r="L436" s="8"/>
      <c r="M436" s="8"/>
      <c r="N436" s="8"/>
      <c r="O436" s="8"/>
      <c r="P436" s="8"/>
      <c r="Q436" s="8"/>
      <c r="R436" s="8"/>
      <c r="U436" s="356" t="s">
        <v>299</v>
      </c>
      <c r="V436" s="379">
        <f>MATCH(K439,AH435:AH515,0)</f>
        <v>26</v>
      </c>
      <c r="W436" s="380">
        <f t="shared" ref="W436:W499" si="36">AH436</f>
        <v>1</v>
      </c>
      <c r="X436" s="117">
        <f t="shared" ref="X436:Z467" si="37">AI436/100</f>
        <v>0.14749999999999999</v>
      </c>
      <c r="Y436" s="117">
        <f t="shared" si="37"/>
        <v>0.24600000000000002</v>
      </c>
      <c r="Z436" s="117">
        <f t="shared" si="37"/>
        <v>9.8400000000000001E-2</v>
      </c>
      <c r="AA436" s="118">
        <f t="shared" ref="AA436:AA499" si="38">AC436</f>
        <v>4.9200000000000001E-2</v>
      </c>
      <c r="AB436" s="118">
        <f t="shared" ref="AB436:AB499" si="39">Z436</f>
        <v>9.8400000000000001E-2</v>
      </c>
      <c r="AC436" s="117">
        <f t="shared" ref="AC436:AC499" si="40">AN436/100</f>
        <v>4.9200000000000001E-2</v>
      </c>
      <c r="AD436" s="118">
        <f t="shared" ref="AD436:AD499" si="41">X436</f>
        <v>0.14749999999999999</v>
      </c>
      <c r="AH436" s="379">
        <v>1</v>
      </c>
      <c r="AI436" s="382">
        <f t="shared" si="29"/>
        <v>14.75</v>
      </c>
      <c r="AJ436" s="382">
        <f t="shared" si="30"/>
        <v>24.6</v>
      </c>
      <c r="AK436" s="382">
        <f t="shared" si="31"/>
        <v>9.84</v>
      </c>
      <c r="AL436" s="357">
        <f t="shared" si="32"/>
        <v>4.92</v>
      </c>
      <c r="AM436" s="357">
        <f t="shared" si="33"/>
        <v>9.84</v>
      </c>
      <c r="AN436" s="382">
        <f t="shared" si="34"/>
        <v>4.92</v>
      </c>
      <c r="AO436" s="357">
        <f t="shared" si="35"/>
        <v>14.75</v>
      </c>
      <c r="AV436" s="369"/>
      <c r="AW436" s="369"/>
      <c r="AX436" s="369"/>
      <c r="AY436" s="369"/>
      <c r="AZ436" s="369"/>
      <c r="BA436" s="369"/>
      <c r="BB436" s="369"/>
      <c r="BC436" s="369"/>
      <c r="BD436" s="369"/>
      <c r="BE436" s="369"/>
      <c r="BF436" s="369"/>
      <c r="BG436" s="369"/>
      <c r="BH436" s="369"/>
    </row>
    <row r="437" spans="1:60" ht="20.100000000000001" customHeight="1" x14ac:dyDescent="0.25">
      <c r="A437" s="200" t="s">
        <v>266</v>
      </c>
      <c r="B437" s="200"/>
      <c r="C437" s="200"/>
      <c r="D437" s="200"/>
      <c r="E437" s="200"/>
      <c r="F437" s="200"/>
      <c r="G437" s="200"/>
      <c r="H437" s="200"/>
      <c r="I437" s="200"/>
      <c r="J437" s="200"/>
      <c r="K437" s="200"/>
      <c r="L437" s="200"/>
      <c r="M437" s="200"/>
      <c r="N437" s="200"/>
      <c r="O437" s="200"/>
      <c r="P437" s="200"/>
      <c r="Q437" s="200"/>
      <c r="R437" s="200"/>
      <c r="U437" s="356" t="s">
        <v>297</v>
      </c>
      <c r="V437" s="383" cm="1">
        <f t="array" ref="V437">INDEX(AI435:AN515,V436,V435)</f>
        <v>2.6</v>
      </c>
      <c r="W437" s="380">
        <f t="shared" si="36"/>
        <v>2</v>
      </c>
      <c r="X437" s="117">
        <f t="shared" si="37"/>
        <v>0.14499999999999999</v>
      </c>
      <c r="Y437" s="117">
        <f t="shared" si="37"/>
        <v>0.24199999999999999</v>
      </c>
      <c r="Z437" s="117">
        <f t="shared" si="37"/>
        <v>9.6799999999999997E-2</v>
      </c>
      <c r="AA437" s="118">
        <f t="shared" si="38"/>
        <v>4.8399999999999999E-2</v>
      </c>
      <c r="AB437" s="118">
        <f t="shared" si="39"/>
        <v>9.6799999999999997E-2</v>
      </c>
      <c r="AC437" s="117">
        <f t="shared" si="40"/>
        <v>4.8399999999999999E-2</v>
      </c>
      <c r="AD437" s="118">
        <f t="shared" si="41"/>
        <v>0.14499999999999999</v>
      </c>
      <c r="AH437" s="379">
        <v>2</v>
      </c>
      <c r="AI437" s="382">
        <f t="shared" si="29"/>
        <v>14.5</v>
      </c>
      <c r="AJ437" s="382">
        <f t="shared" si="30"/>
        <v>24.2</v>
      </c>
      <c r="AK437" s="382">
        <f t="shared" si="31"/>
        <v>9.68</v>
      </c>
      <c r="AL437" s="357">
        <f t="shared" si="32"/>
        <v>4.84</v>
      </c>
      <c r="AM437" s="357">
        <f t="shared" si="33"/>
        <v>9.68</v>
      </c>
      <c r="AN437" s="382">
        <f t="shared" si="34"/>
        <v>4.84</v>
      </c>
      <c r="AO437" s="357">
        <f t="shared" si="35"/>
        <v>14.5</v>
      </c>
      <c r="AV437" s="369"/>
      <c r="AW437" s="369"/>
      <c r="AX437" s="369"/>
      <c r="AY437" s="369"/>
      <c r="AZ437" s="369"/>
      <c r="BA437" s="369"/>
      <c r="BB437" s="369"/>
      <c r="BC437" s="369"/>
      <c r="BD437" s="369"/>
      <c r="BE437" s="369"/>
      <c r="BF437" s="369"/>
      <c r="BG437" s="369"/>
      <c r="BH437" s="369"/>
    </row>
    <row r="438" spans="1:60" ht="20.100000000000001" customHeight="1" x14ac:dyDescent="0.25">
      <c r="A438" s="147" t="s">
        <v>267</v>
      </c>
      <c r="B438" s="147"/>
      <c r="C438" s="147"/>
      <c r="D438" s="16"/>
      <c r="E438" s="16"/>
      <c r="F438" s="16"/>
      <c r="G438" s="16"/>
      <c r="H438" s="16"/>
      <c r="I438" s="16"/>
      <c r="J438" s="16"/>
      <c r="K438" s="153" t="s">
        <v>677</v>
      </c>
      <c r="L438" s="153"/>
      <c r="M438" s="153"/>
      <c r="N438" s="153"/>
      <c r="O438" s="153"/>
      <c r="P438" s="153"/>
      <c r="Q438" s="153"/>
      <c r="R438" s="153"/>
      <c r="U438" s="356" t="s">
        <v>300</v>
      </c>
      <c r="V438" s="383">
        <f>V437/100</f>
        <v>2.6000000000000002E-2</v>
      </c>
      <c r="W438" s="380">
        <f t="shared" si="36"/>
        <v>3</v>
      </c>
      <c r="X438" s="117">
        <f t="shared" si="37"/>
        <v>0.14249999999999999</v>
      </c>
      <c r="Y438" s="117">
        <f t="shared" si="37"/>
        <v>0.23800000000000002</v>
      </c>
      <c r="Z438" s="117">
        <f t="shared" si="37"/>
        <v>9.5199999999999993E-2</v>
      </c>
      <c r="AA438" s="118">
        <f t="shared" si="38"/>
        <v>4.7599999999999996E-2</v>
      </c>
      <c r="AB438" s="118">
        <f t="shared" si="39"/>
        <v>9.5199999999999993E-2</v>
      </c>
      <c r="AC438" s="117">
        <f t="shared" si="40"/>
        <v>4.7599999999999996E-2</v>
      </c>
      <c r="AD438" s="118">
        <f t="shared" si="41"/>
        <v>0.14249999999999999</v>
      </c>
      <c r="AH438" s="379">
        <v>3</v>
      </c>
      <c r="AI438" s="382">
        <f t="shared" si="29"/>
        <v>14.25</v>
      </c>
      <c r="AJ438" s="382">
        <f t="shared" si="30"/>
        <v>23.8</v>
      </c>
      <c r="AK438" s="382">
        <f t="shared" si="31"/>
        <v>9.52</v>
      </c>
      <c r="AL438" s="357">
        <f t="shared" si="32"/>
        <v>4.76</v>
      </c>
      <c r="AM438" s="357">
        <f t="shared" si="33"/>
        <v>9.52</v>
      </c>
      <c r="AN438" s="382">
        <f t="shared" si="34"/>
        <v>4.76</v>
      </c>
      <c r="AO438" s="357">
        <f t="shared" si="35"/>
        <v>14.25</v>
      </c>
      <c r="AV438" s="369"/>
      <c r="AW438" s="369"/>
      <c r="AX438" s="369"/>
      <c r="AY438" s="369"/>
      <c r="AZ438" s="369"/>
      <c r="BA438" s="369"/>
      <c r="BB438" s="369"/>
      <c r="BC438" s="369"/>
      <c r="BD438" s="369"/>
      <c r="BE438" s="369"/>
      <c r="BF438" s="369"/>
      <c r="BG438" s="369"/>
      <c r="BH438" s="369"/>
    </row>
    <row r="439" spans="1:60" ht="20.100000000000001" customHeight="1" x14ac:dyDescent="0.25">
      <c r="A439" s="149" t="s">
        <v>268</v>
      </c>
      <c r="B439" s="149"/>
      <c r="C439" s="149"/>
      <c r="D439" s="14"/>
      <c r="E439" s="14"/>
      <c r="F439" s="14"/>
      <c r="G439" s="14"/>
      <c r="H439" s="14"/>
      <c r="I439" s="14"/>
      <c r="J439" s="14"/>
      <c r="K439" s="13">
        <f>E378</f>
        <v>25</v>
      </c>
      <c r="L439" s="17" t="s">
        <v>269</v>
      </c>
      <c r="M439" s="17"/>
      <c r="N439" s="17"/>
      <c r="O439" s="17"/>
      <c r="P439" s="17"/>
      <c r="Q439" s="17"/>
      <c r="R439" s="17"/>
      <c r="U439" s="357" t="s">
        <v>3</v>
      </c>
      <c r="V439" s="383">
        <f>1+V438</f>
        <v>1.026</v>
      </c>
      <c r="W439" s="380">
        <f t="shared" si="36"/>
        <v>4</v>
      </c>
      <c r="X439" s="117">
        <f t="shared" si="37"/>
        <v>0.14000000000000001</v>
      </c>
      <c r="Y439" s="117">
        <f t="shared" si="37"/>
        <v>0.23399999999999999</v>
      </c>
      <c r="Z439" s="117">
        <f t="shared" si="37"/>
        <v>9.3599999999999989E-2</v>
      </c>
      <c r="AA439" s="118">
        <f t="shared" si="38"/>
        <v>4.6799999999999994E-2</v>
      </c>
      <c r="AB439" s="118">
        <f t="shared" si="39"/>
        <v>9.3599999999999989E-2</v>
      </c>
      <c r="AC439" s="117">
        <f t="shared" si="40"/>
        <v>4.6799999999999994E-2</v>
      </c>
      <c r="AD439" s="118">
        <f t="shared" si="41"/>
        <v>0.14000000000000001</v>
      </c>
      <c r="AH439" s="379">
        <v>4</v>
      </c>
      <c r="AI439" s="382">
        <f t="shared" si="29"/>
        <v>14</v>
      </c>
      <c r="AJ439" s="382">
        <f t="shared" si="30"/>
        <v>23.4</v>
      </c>
      <c r="AK439" s="382">
        <f t="shared" si="31"/>
        <v>9.36</v>
      </c>
      <c r="AL439" s="357">
        <f t="shared" si="32"/>
        <v>4.68</v>
      </c>
      <c r="AM439" s="357">
        <f t="shared" si="33"/>
        <v>9.36</v>
      </c>
      <c r="AN439" s="382">
        <f t="shared" si="34"/>
        <v>4.68</v>
      </c>
      <c r="AO439" s="357">
        <f t="shared" si="35"/>
        <v>14</v>
      </c>
      <c r="AV439" s="369"/>
      <c r="AW439" s="369"/>
      <c r="AX439" s="369"/>
      <c r="AY439" s="369"/>
      <c r="AZ439" s="369"/>
      <c r="BA439" s="369"/>
      <c r="BB439" s="369"/>
      <c r="BC439" s="369"/>
      <c r="BD439" s="369"/>
      <c r="BE439" s="369"/>
      <c r="BF439" s="369"/>
      <c r="BG439" s="369"/>
      <c r="BH439" s="369"/>
    </row>
    <row r="440" spans="1:60" ht="20.100000000000001" customHeight="1" x14ac:dyDescent="0.25">
      <c r="A440" s="8"/>
      <c r="B440" s="8"/>
      <c r="C440" s="8"/>
      <c r="D440" s="8"/>
      <c r="E440" s="8"/>
      <c r="F440" s="8"/>
      <c r="G440" s="8"/>
      <c r="H440" s="8"/>
      <c r="I440" s="8"/>
      <c r="J440" s="8"/>
      <c r="K440" s="8"/>
      <c r="L440" s="8"/>
      <c r="M440" s="8"/>
      <c r="N440" s="8"/>
      <c r="O440" s="8"/>
      <c r="P440" s="8"/>
      <c r="Q440" s="8"/>
      <c r="R440" s="8"/>
      <c r="U440" s="357"/>
      <c r="V440" s="357"/>
      <c r="W440" s="380">
        <f t="shared" si="36"/>
        <v>5</v>
      </c>
      <c r="X440" s="117">
        <f t="shared" si="37"/>
        <v>0.13750000000000001</v>
      </c>
      <c r="Y440" s="117">
        <f t="shared" si="37"/>
        <v>0.23</v>
      </c>
      <c r="Z440" s="117">
        <f t="shared" si="37"/>
        <v>9.1999999999999998E-2</v>
      </c>
      <c r="AA440" s="118">
        <f t="shared" si="38"/>
        <v>4.5999999999999999E-2</v>
      </c>
      <c r="AB440" s="118">
        <f t="shared" si="39"/>
        <v>9.1999999999999998E-2</v>
      </c>
      <c r="AC440" s="117">
        <f t="shared" si="40"/>
        <v>4.5999999999999999E-2</v>
      </c>
      <c r="AD440" s="118">
        <f t="shared" si="41"/>
        <v>0.13750000000000001</v>
      </c>
      <c r="AH440" s="379">
        <v>5</v>
      </c>
      <c r="AI440" s="382">
        <f t="shared" si="29"/>
        <v>13.75</v>
      </c>
      <c r="AJ440" s="382">
        <f t="shared" si="30"/>
        <v>23</v>
      </c>
      <c r="AK440" s="382">
        <f t="shared" si="31"/>
        <v>9.1999999999999993</v>
      </c>
      <c r="AL440" s="357">
        <f t="shared" si="32"/>
        <v>4.5999999999999996</v>
      </c>
      <c r="AM440" s="357">
        <f t="shared" si="33"/>
        <v>9.1999999999999993</v>
      </c>
      <c r="AN440" s="382">
        <f t="shared" si="34"/>
        <v>4.5999999999999996</v>
      </c>
      <c r="AO440" s="357">
        <f t="shared" si="35"/>
        <v>13.75</v>
      </c>
      <c r="AV440" s="369"/>
      <c r="AW440" s="369"/>
      <c r="AX440" s="369"/>
      <c r="AY440" s="369"/>
      <c r="AZ440" s="369"/>
      <c r="BA440" s="369"/>
      <c r="BB440" s="369"/>
      <c r="BC440" s="369"/>
      <c r="BD440" s="369"/>
      <c r="BE440" s="369"/>
      <c r="BF440" s="369"/>
      <c r="BG440" s="369"/>
      <c r="BH440" s="369"/>
    </row>
    <row r="441" spans="1:60" ht="20.100000000000001" customHeight="1" x14ac:dyDescent="0.25">
      <c r="A441" s="147" t="s">
        <v>779</v>
      </c>
      <c r="B441" s="147"/>
      <c r="C441" s="147"/>
      <c r="D441" s="147"/>
      <c r="E441" s="147"/>
      <c r="F441" s="147"/>
      <c r="G441" s="147"/>
      <c r="H441" s="147"/>
      <c r="I441" s="147"/>
      <c r="J441" s="147"/>
      <c r="K441" s="147"/>
      <c r="L441" s="154">
        <f>O334</f>
        <v>148305.50388445123</v>
      </c>
      <c r="M441" s="154"/>
      <c r="N441" s="154"/>
      <c r="O441" s="154"/>
      <c r="P441" s="154"/>
      <c r="Q441" s="154"/>
      <c r="R441" s="154"/>
      <c r="T441" s="356" t="s">
        <v>301</v>
      </c>
      <c r="U441" s="356">
        <f>L441</f>
        <v>148305.50388445123</v>
      </c>
      <c r="W441" s="380">
        <f t="shared" si="36"/>
        <v>6</v>
      </c>
      <c r="X441" s="117">
        <f t="shared" si="37"/>
        <v>0.13500000000000001</v>
      </c>
      <c r="Y441" s="117">
        <f t="shared" si="37"/>
        <v>0.22600000000000001</v>
      </c>
      <c r="Z441" s="117">
        <f t="shared" si="37"/>
        <v>9.0399999999999994E-2</v>
      </c>
      <c r="AA441" s="118">
        <f t="shared" si="38"/>
        <v>4.5199999999999997E-2</v>
      </c>
      <c r="AB441" s="118">
        <f t="shared" si="39"/>
        <v>9.0399999999999994E-2</v>
      </c>
      <c r="AC441" s="117">
        <f t="shared" si="40"/>
        <v>4.5199999999999997E-2</v>
      </c>
      <c r="AD441" s="118">
        <f t="shared" si="41"/>
        <v>0.13500000000000001</v>
      </c>
      <c r="AH441" s="379">
        <v>6</v>
      </c>
      <c r="AI441" s="382">
        <f t="shared" si="29"/>
        <v>13.5</v>
      </c>
      <c r="AJ441" s="382">
        <f t="shared" si="30"/>
        <v>22.6</v>
      </c>
      <c r="AK441" s="382">
        <f t="shared" si="31"/>
        <v>9.0399999999999991</v>
      </c>
      <c r="AL441" s="357">
        <f t="shared" si="32"/>
        <v>4.5199999999999996</v>
      </c>
      <c r="AM441" s="357">
        <f t="shared" si="33"/>
        <v>9.0399999999999991</v>
      </c>
      <c r="AN441" s="382">
        <f t="shared" si="34"/>
        <v>4.5199999999999996</v>
      </c>
      <c r="AO441" s="357">
        <f t="shared" si="35"/>
        <v>13.5</v>
      </c>
      <c r="AV441" s="369"/>
      <c r="AW441" s="369"/>
      <c r="AX441" s="369"/>
      <c r="AY441" s="369"/>
      <c r="AZ441" s="369"/>
      <c r="BA441" s="369"/>
      <c r="BB441" s="369"/>
      <c r="BC441" s="369"/>
      <c r="BD441" s="369"/>
      <c r="BE441" s="369"/>
      <c r="BF441" s="369"/>
      <c r="BG441" s="369"/>
      <c r="BH441" s="369"/>
    </row>
    <row r="442" spans="1:60" ht="20.100000000000001" customHeight="1" x14ac:dyDescent="0.25">
      <c r="A442" s="147" t="s">
        <v>780</v>
      </c>
      <c r="B442" s="147"/>
      <c r="C442" s="147"/>
      <c r="D442" s="147"/>
      <c r="E442" s="147"/>
      <c r="F442" s="147"/>
      <c r="G442" s="147"/>
      <c r="H442" s="147"/>
      <c r="I442" s="147"/>
      <c r="J442" s="147"/>
      <c r="K442" s="147"/>
      <c r="L442" s="154">
        <f>L435</f>
        <v>310054.96942525788</v>
      </c>
      <c r="M442" s="154"/>
      <c r="N442" s="154"/>
      <c r="O442" s="154"/>
      <c r="P442" s="154"/>
      <c r="Q442" s="154"/>
      <c r="R442" s="154"/>
      <c r="T442" s="356" t="s">
        <v>784</v>
      </c>
      <c r="U442" s="356">
        <f>L442</f>
        <v>310054.96942525788</v>
      </c>
      <c r="W442" s="380">
        <f t="shared" si="36"/>
        <v>7</v>
      </c>
      <c r="X442" s="117">
        <f t="shared" si="37"/>
        <v>0.13250000000000001</v>
      </c>
      <c r="Y442" s="117">
        <f t="shared" si="37"/>
        <v>0.222</v>
      </c>
      <c r="Z442" s="117">
        <f t="shared" si="37"/>
        <v>8.879999999999999E-2</v>
      </c>
      <c r="AA442" s="118">
        <f t="shared" si="38"/>
        <v>4.4399999999999995E-2</v>
      </c>
      <c r="AB442" s="118">
        <f t="shared" si="39"/>
        <v>8.879999999999999E-2</v>
      </c>
      <c r="AC442" s="117">
        <f t="shared" si="40"/>
        <v>4.4399999999999995E-2</v>
      </c>
      <c r="AD442" s="118">
        <f t="shared" si="41"/>
        <v>0.13250000000000001</v>
      </c>
      <c r="AH442" s="379">
        <v>7</v>
      </c>
      <c r="AI442" s="382">
        <f t="shared" si="29"/>
        <v>13.25</v>
      </c>
      <c r="AJ442" s="382">
        <f t="shared" si="30"/>
        <v>22.2</v>
      </c>
      <c r="AK442" s="382">
        <f t="shared" si="31"/>
        <v>8.879999999999999</v>
      </c>
      <c r="AL442" s="357">
        <f t="shared" si="32"/>
        <v>4.4399999999999995</v>
      </c>
      <c r="AM442" s="357">
        <f t="shared" si="33"/>
        <v>8.879999999999999</v>
      </c>
      <c r="AN442" s="382">
        <f t="shared" si="34"/>
        <v>4.4399999999999995</v>
      </c>
      <c r="AO442" s="357">
        <f t="shared" si="35"/>
        <v>13.25</v>
      </c>
      <c r="AV442" s="369"/>
      <c r="AW442" s="369"/>
      <c r="AX442" s="369"/>
      <c r="AY442" s="369"/>
      <c r="AZ442" s="369"/>
      <c r="BA442" s="369"/>
      <c r="BB442" s="369"/>
      <c r="BC442" s="369"/>
      <c r="BD442" s="369"/>
      <c r="BE442" s="369"/>
      <c r="BF442" s="369"/>
      <c r="BG442" s="369"/>
      <c r="BH442" s="369"/>
    </row>
    <row r="443" spans="1:60" ht="20.100000000000001" customHeight="1" x14ac:dyDescent="0.25">
      <c r="A443" s="8"/>
      <c r="B443" s="8"/>
      <c r="C443" s="8"/>
      <c r="D443" s="8"/>
      <c r="E443" s="8"/>
      <c r="F443" s="8"/>
      <c r="G443" s="8"/>
      <c r="H443" s="8"/>
      <c r="I443" s="8"/>
      <c r="J443" s="8"/>
      <c r="K443" s="8"/>
      <c r="L443" s="8"/>
      <c r="M443" s="8"/>
      <c r="N443" s="8"/>
      <c r="O443" s="8"/>
      <c r="P443" s="8"/>
      <c r="Q443" s="8"/>
      <c r="R443" s="8"/>
      <c r="W443" s="380">
        <f t="shared" si="36"/>
        <v>8</v>
      </c>
      <c r="X443" s="117">
        <f t="shared" si="37"/>
        <v>0.13</v>
      </c>
      <c r="Y443" s="117">
        <f t="shared" si="37"/>
        <v>0.218</v>
      </c>
      <c r="Z443" s="117">
        <f t="shared" si="37"/>
        <v>8.72E-2</v>
      </c>
      <c r="AA443" s="118">
        <f t="shared" si="38"/>
        <v>4.36E-2</v>
      </c>
      <c r="AB443" s="118">
        <f t="shared" si="39"/>
        <v>8.72E-2</v>
      </c>
      <c r="AC443" s="117">
        <f t="shared" si="40"/>
        <v>4.36E-2</v>
      </c>
      <c r="AD443" s="118">
        <f t="shared" si="41"/>
        <v>0.13</v>
      </c>
      <c r="AH443" s="379">
        <v>8</v>
      </c>
      <c r="AI443" s="382">
        <f t="shared" si="29"/>
        <v>13</v>
      </c>
      <c r="AJ443" s="382">
        <f t="shared" si="30"/>
        <v>21.8</v>
      </c>
      <c r="AK443" s="382">
        <f t="shared" si="31"/>
        <v>8.7200000000000006</v>
      </c>
      <c r="AL443" s="357">
        <f t="shared" si="32"/>
        <v>4.3600000000000003</v>
      </c>
      <c r="AM443" s="357">
        <f t="shared" si="33"/>
        <v>8.7200000000000006</v>
      </c>
      <c r="AN443" s="382">
        <f t="shared" si="34"/>
        <v>4.3600000000000003</v>
      </c>
      <c r="AO443" s="357">
        <f t="shared" si="35"/>
        <v>13</v>
      </c>
      <c r="AV443" s="369"/>
      <c r="AW443" s="369"/>
      <c r="AX443" s="369"/>
      <c r="AY443" s="369"/>
      <c r="AZ443" s="369"/>
      <c r="BA443" s="369"/>
      <c r="BB443" s="369"/>
      <c r="BC443" s="369"/>
      <c r="BD443" s="369"/>
      <c r="BE443" s="369"/>
      <c r="BF443" s="369"/>
      <c r="BG443" s="369"/>
      <c r="BH443" s="369"/>
    </row>
    <row r="444" spans="1:60" ht="20.100000000000001" customHeight="1" x14ac:dyDescent="0.25">
      <c r="A444" s="147" t="s">
        <v>781</v>
      </c>
      <c r="B444" s="147"/>
      <c r="C444" s="147"/>
      <c r="D444" s="147"/>
      <c r="E444" s="147"/>
      <c r="F444" s="147"/>
      <c r="G444" s="147"/>
      <c r="H444" s="147"/>
      <c r="I444" s="147"/>
      <c r="J444" s="147"/>
      <c r="K444" s="147"/>
      <c r="L444" s="154">
        <f>L441+L442</f>
        <v>458360.47330970911</v>
      </c>
      <c r="M444" s="154"/>
      <c r="N444" s="154"/>
      <c r="O444" s="154"/>
      <c r="P444" s="154"/>
      <c r="Q444" s="154"/>
      <c r="R444" s="154"/>
      <c r="W444" s="380">
        <f t="shared" si="36"/>
        <v>9</v>
      </c>
      <c r="X444" s="117">
        <f t="shared" si="37"/>
        <v>0.1275</v>
      </c>
      <c r="Y444" s="117">
        <f t="shared" si="37"/>
        <v>0.214</v>
      </c>
      <c r="Z444" s="117">
        <f t="shared" si="37"/>
        <v>8.5600000000000009E-2</v>
      </c>
      <c r="AA444" s="118">
        <f t="shared" si="38"/>
        <v>4.2800000000000005E-2</v>
      </c>
      <c r="AB444" s="118">
        <f t="shared" si="39"/>
        <v>8.5600000000000009E-2</v>
      </c>
      <c r="AC444" s="117">
        <f t="shared" si="40"/>
        <v>4.2800000000000005E-2</v>
      </c>
      <c r="AD444" s="118">
        <f t="shared" si="41"/>
        <v>0.1275</v>
      </c>
      <c r="AH444" s="379">
        <v>9</v>
      </c>
      <c r="AI444" s="382">
        <f t="shared" si="29"/>
        <v>12.75</v>
      </c>
      <c r="AJ444" s="382">
        <f t="shared" si="30"/>
        <v>21.4</v>
      </c>
      <c r="AK444" s="382">
        <f t="shared" si="31"/>
        <v>8.56</v>
      </c>
      <c r="AL444" s="357">
        <f t="shared" si="32"/>
        <v>4.28</v>
      </c>
      <c r="AM444" s="357">
        <f t="shared" si="33"/>
        <v>8.56</v>
      </c>
      <c r="AN444" s="382">
        <f t="shared" si="34"/>
        <v>4.28</v>
      </c>
      <c r="AO444" s="357">
        <f t="shared" si="35"/>
        <v>12.75</v>
      </c>
      <c r="AV444" s="369"/>
      <c r="AW444" s="369"/>
      <c r="AX444" s="369"/>
      <c r="AY444" s="369"/>
      <c r="AZ444" s="369"/>
      <c r="BA444" s="369"/>
      <c r="BB444" s="369"/>
      <c r="BC444" s="369"/>
      <c r="BD444" s="369"/>
      <c r="BE444" s="369"/>
      <c r="BF444" s="369"/>
      <c r="BG444" s="369"/>
      <c r="BH444" s="369"/>
    </row>
    <row r="445" spans="1:60" ht="20.100000000000001" customHeight="1" x14ac:dyDescent="0.25">
      <c r="A445" s="147" t="s">
        <v>296</v>
      </c>
      <c r="B445" s="147"/>
      <c r="C445" s="147"/>
      <c r="D445" s="147"/>
      <c r="E445" s="147"/>
      <c r="F445" s="147"/>
      <c r="G445" s="147"/>
      <c r="H445" s="147"/>
      <c r="I445" s="147"/>
      <c r="J445" s="147"/>
      <c r="K445" s="147"/>
      <c r="L445" s="198">
        <f>V439</f>
        <v>1.026</v>
      </c>
      <c r="M445" s="198"/>
      <c r="N445" s="198"/>
      <c r="O445" s="198"/>
      <c r="P445" s="198"/>
      <c r="Q445" s="198"/>
      <c r="R445" s="198"/>
      <c r="W445" s="380">
        <f t="shared" si="36"/>
        <v>10</v>
      </c>
      <c r="X445" s="117">
        <f t="shared" si="37"/>
        <v>0.125</v>
      </c>
      <c r="Y445" s="117">
        <f t="shared" si="37"/>
        <v>0.21</v>
      </c>
      <c r="Z445" s="117">
        <f t="shared" si="37"/>
        <v>8.4000000000000005E-2</v>
      </c>
      <c r="AA445" s="118">
        <f t="shared" si="38"/>
        <v>4.2000000000000003E-2</v>
      </c>
      <c r="AB445" s="118">
        <f t="shared" si="39"/>
        <v>8.4000000000000005E-2</v>
      </c>
      <c r="AC445" s="117">
        <f t="shared" si="40"/>
        <v>4.2000000000000003E-2</v>
      </c>
      <c r="AD445" s="118">
        <f t="shared" si="41"/>
        <v>0.125</v>
      </c>
      <c r="AH445" s="379">
        <v>10</v>
      </c>
      <c r="AI445" s="382">
        <f t="shared" si="29"/>
        <v>12.5</v>
      </c>
      <c r="AJ445" s="382">
        <f t="shared" si="30"/>
        <v>21</v>
      </c>
      <c r="AK445" s="382">
        <f t="shared" si="31"/>
        <v>8.4</v>
      </c>
      <c r="AL445" s="357">
        <f t="shared" si="32"/>
        <v>4.2</v>
      </c>
      <c r="AM445" s="357">
        <f t="shared" si="33"/>
        <v>8.4</v>
      </c>
      <c r="AN445" s="382">
        <f t="shared" si="34"/>
        <v>4.2</v>
      </c>
      <c r="AO445" s="357">
        <f t="shared" si="35"/>
        <v>12.5</v>
      </c>
      <c r="AV445" s="369"/>
      <c r="AW445" s="369"/>
      <c r="AX445" s="369"/>
      <c r="AY445" s="369"/>
      <c r="AZ445" s="369"/>
      <c r="BA445" s="369"/>
      <c r="BB445" s="369"/>
      <c r="BC445" s="369"/>
      <c r="BD445" s="369"/>
      <c r="BE445" s="369"/>
      <c r="BF445" s="369"/>
      <c r="BG445" s="369"/>
      <c r="BH445" s="369"/>
    </row>
    <row r="446" spans="1:60" ht="20.100000000000001" customHeight="1" x14ac:dyDescent="0.25">
      <c r="A446" s="8"/>
      <c r="B446" s="8"/>
      <c r="C446" s="8"/>
      <c r="D446" s="8"/>
      <c r="E446" s="8"/>
      <c r="F446" s="8"/>
      <c r="G446" s="8"/>
      <c r="H446" s="8"/>
      <c r="I446" s="8"/>
      <c r="J446" s="8"/>
      <c r="K446" s="8"/>
      <c r="L446" s="8"/>
      <c r="M446" s="8"/>
      <c r="N446" s="8"/>
      <c r="O446" s="8"/>
      <c r="P446" s="8"/>
      <c r="Q446" s="8"/>
      <c r="R446" s="8"/>
      <c r="W446" s="380">
        <f t="shared" si="36"/>
        <v>11</v>
      </c>
      <c r="X446" s="117">
        <f t="shared" si="37"/>
        <v>0.12029999999999999</v>
      </c>
      <c r="Y446" s="117">
        <f t="shared" si="37"/>
        <v>0.20199999999999999</v>
      </c>
      <c r="Z446" s="117">
        <f t="shared" si="37"/>
        <v>8.0799999999999997E-2</v>
      </c>
      <c r="AA446" s="118">
        <f t="shared" si="38"/>
        <v>4.0399999999999998E-2</v>
      </c>
      <c r="AB446" s="118">
        <f t="shared" si="39"/>
        <v>8.0799999999999997E-2</v>
      </c>
      <c r="AC446" s="117">
        <f t="shared" si="40"/>
        <v>4.0399999999999998E-2</v>
      </c>
      <c r="AD446" s="118">
        <f t="shared" si="41"/>
        <v>0.12029999999999999</v>
      </c>
      <c r="AH446" s="379">
        <v>11</v>
      </c>
      <c r="AI446" s="382">
        <f t="shared" ref="AI446:AI455" si="42">12.5-(AH446-10)*4.7/10</f>
        <v>12.03</v>
      </c>
      <c r="AJ446" s="382">
        <f t="shared" ref="AJ446:AJ455" si="43">21-((AH446-10)*(8/10))</f>
        <v>20.2</v>
      </c>
      <c r="AK446" s="382">
        <f t="shared" ref="AK446:AK455" si="44">8.4-(AH446-10)*3.2/10</f>
        <v>8.08</v>
      </c>
      <c r="AL446" s="357">
        <f t="shared" si="32"/>
        <v>4.04</v>
      </c>
      <c r="AM446" s="357">
        <f t="shared" si="33"/>
        <v>8.08</v>
      </c>
      <c r="AN446" s="382">
        <f t="shared" ref="AN446:AN455" si="45">4.2-(AH446-10)*1.6/10</f>
        <v>4.04</v>
      </c>
      <c r="AO446" s="357">
        <f t="shared" si="35"/>
        <v>12.03</v>
      </c>
      <c r="AV446" s="369"/>
      <c r="AW446" s="369"/>
      <c r="AX446" s="369"/>
      <c r="AY446" s="369"/>
      <c r="AZ446" s="369"/>
      <c r="BA446" s="369"/>
      <c r="BB446" s="369"/>
      <c r="BC446" s="369"/>
      <c r="BD446" s="369"/>
      <c r="BE446" s="369"/>
      <c r="BF446" s="369"/>
      <c r="BG446" s="369"/>
      <c r="BH446" s="369"/>
    </row>
    <row r="447" spans="1:60" ht="20.100000000000001" customHeight="1" x14ac:dyDescent="0.25">
      <c r="A447" s="147" t="s">
        <v>782</v>
      </c>
      <c r="B447" s="147"/>
      <c r="C447" s="147"/>
      <c r="D447" s="147"/>
      <c r="E447" s="147"/>
      <c r="F447" s="147"/>
      <c r="G447" s="147"/>
      <c r="H447" s="147"/>
      <c r="I447" s="147"/>
      <c r="J447" s="147"/>
      <c r="K447" s="147"/>
      <c r="L447" s="147"/>
      <c r="M447" s="147"/>
      <c r="N447" s="147"/>
      <c r="O447" s="248">
        <f>L444*L445</f>
        <v>470277.84561576153</v>
      </c>
      <c r="P447" s="248"/>
      <c r="Q447" s="248"/>
      <c r="R447" s="248"/>
      <c r="W447" s="380">
        <f t="shared" si="36"/>
        <v>12</v>
      </c>
      <c r="X447" s="117">
        <f t="shared" si="37"/>
        <v>0.11560000000000001</v>
      </c>
      <c r="Y447" s="117">
        <f t="shared" si="37"/>
        <v>0.19399999999999998</v>
      </c>
      <c r="Z447" s="117">
        <f t="shared" si="37"/>
        <v>7.7600000000000002E-2</v>
      </c>
      <c r="AA447" s="118">
        <f t="shared" si="38"/>
        <v>3.8800000000000001E-2</v>
      </c>
      <c r="AB447" s="118">
        <f t="shared" si="39"/>
        <v>7.7600000000000002E-2</v>
      </c>
      <c r="AC447" s="117">
        <f t="shared" si="40"/>
        <v>3.8800000000000001E-2</v>
      </c>
      <c r="AD447" s="118">
        <f t="shared" si="41"/>
        <v>0.11560000000000001</v>
      </c>
      <c r="AH447" s="379">
        <v>12</v>
      </c>
      <c r="AI447" s="382">
        <f t="shared" si="42"/>
        <v>11.56</v>
      </c>
      <c r="AJ447" s="382">
        <f t="shared" si="43"/>
        <v>19.399999999999999</v>
      </c>
      <c r="AK447" s="382">
        <f t="shared" si="44"/>
        <v>7.7600000000000007</v>
      </c>
      <c r="AL447" s="357">
        <f t="shared" si="32"/>
        <v>3.8800000000000003</v>
      </c>
      <c r="AM447" s="357">
        <f t="shared" si="33"/>
        <v>7.7600000000000007</v>
      </c>
      <c r="AN447" s="382">
        <f t="shared" si="45"/>
        <v>3.8800000000000003</v>
      </c>
      <c r="AO447" s="357">
        <f t="shared" si="35"/>
        <v>11.56</v>
      </c>
      <c r="AV447" s="369"/>
      <c r="AW447" s="369"/>
      <c r="AX447" s="369"/>
      <c r="AY447" s="369"/>
      <c r="AZ447" s="369"/>
      <c r="BA447" s="369"/>
      <c r="BB447" s="369"/>
      <c r="BC447" s="369"/>
      <c r="BD447" s="369"/>
      <c r="BE447" s="369"/>
      <c r="BF447" s="369"/>
      <c r="BG447" s="369"/>
      <c r="BH447" s="369"/>
    </row>
    <row r="448" spans="1:60" ht="20.100000000000001" customHeight="1" x14ac:dyDescent="0.25">
      <c r="A448" s="8"/>
      <c r="B448" s="8"/>
      <c r="C448" s="8"/>
      <c r="D448" s="8"/>
      <c r="E448" s="8"/>
      <c r="F448" s="8"/>
      <c r="G448" s="8"/>
      <c r="H448" s="8"/>
      <c r="I448" s="8"/>
      <c r="J448" s="8"/>
      <c r="K448" s="8"/>
      <c r="L448" s="8"/>
      <c r="M448" s="8"/>
      <c r="N448" s="8"/>
      <c r="O448" s="8"/>
      <c r="P448" s="8"/>
      <c r="Q448" s="8"/>
      <c r="R448" s="8"/>
      <c r="W448" s="380">
        <f t="shared" si="36"/>
        <v>13</v>
      </c>
      <c r="X448" s="117">
        <f t="shared" si="37"/>
        <v>0.1109</v>
      </c>
      <c r="Y448" s="117">
        <f t="shared" si="37"/>
        <v>0.18600000000000003</v>
      </c>
      <c r="Z448" s="117">
        <f t="shared" si="37"/>
        <v>7.4400000000000008E-2</v>
      </c>
      <c r="AA448" s="118">
        <f t="shared" si="38"/>
        <v>3.7200000000000004E-2</v>
      </c>
      <c r="AB448" s="118">
        <f t="shared" si="39"/>
        <v>7.4400000000000008E-2</v>
      </c>
      <c r="AC448" s="117">
        <f t="shared" si="40"/>
        <v>3.7200000000000004E-2</v>
      </c>
      <c r="AD448" s="118">
        <f t="shared" si="41"/>
        <v>0.1109</v>
      </c>
      <c r="AH448" s="379">
        <v>13</v>
      </c>
      <c r="AI448" s="382">
        <f t="shared" si="42"/>
        <v>11.09</v>
      </c>
      <c r="AJ448" s="382">
        <f t="shared" si="43"/>
        <v>18.600000000000001</v>
      </c>
      <c r="AK448" s="382">
        <f t="shared" si="44"/>
        <v>7.44</v>
      </c>
      <c r="AL448" s="357">
        <f t="shared" si="32"/>
        <v>3.72</v>
      </c>
      <c r="AM448" s="357">
        <f t="shared" si="33"/>
        <v>7.44</v>
      </c>
      <c r="AN448" s="382">
        <f t="shared" si="45"/>
        <v>3.72</v>
      </c>
      <c r="AO448" s="357">
        <f t="shared" si="35"/>
        <v>11.09</v>
      </c>
      <c r="AV448" s="369"/>
      <c r="AW448" s="369"/>
      <c r="AX448" s="369"/>
      <c r="AY448" s="369"/>
      <c r="AZ448" s="369"/>
      <c r="BA448" s="369"/>
      <c r="BB448" s="369"/>
      <c r="BC448" s="369"/>
      <c r="BD448" s="369"/>
      <c r="BE448" s="369"/>
      <c r="BF448" s="369"/>
      <c r="BG448" s="369"/>
      <c r="BH448" s="369"/>
    </row>
    <row r="449" spans="1:60" ht="20.100000000000001" customHeight="1" x14ac:dyDescent="0.25">
      <c r="A449" s="147" t="s">
        <v>783</v>
      </c>
      <c r="B449" s="147"/>
      <c r="C449" s="147"/>
      <c r="D449" s="147"/>
      <c r="E449" s="147"/>
      <c r="F449" s="147"/>
      <c r="G449" s="147"/>
      <c r="H449" s="147"/>
      <c r="I449" s="147"/>
      <c r="J449" s="147"/>
      <c r="K449" s="16"/>
      <c r="L449" s="16"/>
      <c r="M449" s="16"/>
      <c r="N449" s="16"/>
      <c r="O449" s="16"/>
      <c r="P449" s="16"/>
      <c r="Q449" s="16"/>
      <c r="R449" s="16"/>
      <c r="W449" s="380">
        <f t="shared" si="36"/>
        <v>14</v>
      </c>
      <c r="X449" s="117">
        <f t="shared" si="37"/>
        <v>0.10619999999999999</v>
      </c>
      <c r="Y449" s="117">
        <f t="shared" si="37"/>
        <v>0.17800000000000002</v>
      </c>
      <c r="Z449" s="117">
        <f t="shared" si="37"/>
        <v>7.1199999999999999E-2</v>
      </c>
      <c r="AA449" s="118">
        <f t="shared" si="38"/>
        <v>3.56E-2</v>
      </c>
      <c r="AB449" s="118">
        <f t="shared" si="39"/>
        <v>7.1199999999999999E-2</v>
      </c>
      <c r="AC449" s="117">
        <f t="shared" si="40"/>
        <v>3.56E-2</v>
      </c>
      <c r="AD449" s="118">
        <f t="shared" si="41"/>
        <v>0.10619999999999999</v>
      </c>
      <c r="AH449" s="379">
        <v>14</v>
      </c>
      <c r="AI449" s="382">
        <f t="shared" si="42"/>
        <v>10.62</v>
      </c>
      <c r="AJ449" s="382">
        <f t="shared" si="43"/>
        <v>17.8</v>
      </c>
      <c r="AK449" s="382">
        <f t="shared" si="44"/>
        <v>7.12</v>
      </c>
      <c r="AL449" s="357">
        <f t="shared" si="32"/>
        <v>3.56</v>
      </c>
      <c r="AM449" s="357">
        <f t="shared" si="33"/>
        <v>7.12</v>
      </c>
      <c r="AN449" s="382">
        <f t="shared" si="45"/>
        <v>3.56</v>
      </c>
      <c r="AO449" s="357">
        <f t="shared" si="35"/>
        <v>10.62</v>
      </c>
      <c r="AV449" s="369"/>
      <c r="AW449" s="369"/>
      <c r="AX449" s="369"/>
      <c r="AY449" s="369"/>
      <c r="AZ449" s="369"/>
      <c r="BA449" s="369"/>
      <c r="BB449" s="369"/>
      <c r="BC449" s="369"/>
      <c r="BD449" s="369"/>
      <c r="BE449" s="369"/>
      <c r="BF449" s="369"/>
      <c r="BG449" s="369"/>
      <c r="BH449" s="369"/>
    </row>
    <row r="450" spans="1:60" ht="20.100000000000001" customHeight="1" x14ac:dyDescent="0.25">
      <c r="A450" s="8"/>
      <c r="B450" s="8"/>
      <c r="C450" s="8"/>
      <c r="D450" s="8"/>
      <c r="E450" s="8"/>
      <c r="F450" s="8"/>
      <c r="G450" s="8"/>
      <c r="H450" s="8"/>
      <c r="I450" s="8"/>
      <c r="J450" s="8"/>
      <c r="K450" s="8"/>
      <c r="L450" s="8"/>
      <c r="M450" s="8"/>
      <c r="N450" s="8"/>
      <c r="O450" s="8"/>
      <c r="P450" s="8"/>
      <c r="Q450" s="8"/>
      <c r="R450" s="8"/>
      <c r="W450" s="380">
        <f t="shared" si="36"/>
        <v>15</v>
      </c>
      <c r="X450" s="117">
        <f t="shared" si="37"/>
        <v>0.10150000000000001</v>
      </c>
      <c r="Y450" s="117">
        <f t="shared" si="37"/>
        <v>0.17</v>
      </c>
      <c r="Z450" s="117">
        <f t="shared" si="37"/>
        <v>6.8000000000000005E-2</v>
      </c>
      <c r="AA450" s="118">
        <f t="shared" si="38"/>
        <v>3.4000000000000002E-2</v>
      </c>
      <c r="AB450" s="118">
        <f t="shared" si="39"/>
        <v>6.8000000000000005E-2</v>
      </c>
      <c r="AC450" s="117">
        <f t="shared" si="40"/>
        <v>3.4000000000000002E-2</v>
      </c>
      <c r="AD450" s="118">
        <f t="shared" si="41"/>
        <v>0.10150000000000001</v>
      </c>
      <c r="AH450" s="379">
        <v>15</v>
      </c>
      <c r="AI450" s="382">
        <f t="shared" si="42"/>
        <v>10.15</v>
      </c>
      <c r="AJ450" s="382">
        <f t="shared" si="43"/>
        <v>17</v>
      </c>
      <c r="AK450" s="382">
        <f t="shared" si="44"/>
        <v>6.8000000000000007</v>
      </c>
      <c r="AL450" s="357">
        <f t="shared" si="32"/>
        <v>3.4000000000000004</v>
      </c>
      <c r="AM450" s="357">
        <f t="shared" si="33"/>
        <v>6.8000000000000007</v>
      </c>
      <c r="AN450" s="382">
        <f t="shared" si="45"/>
        <v>3.4000000000000004</v>
      </c>
      <c r="AO450" s="357">
        <f t="shared" si="35"/>
        <v>10.15</v>
      </c>
      <c r="AV450" s="369"/>
      <c r="AW450" s="369"/>
      <c r="AX450" s="369"/>
      <c r="AY450" s="369"/>
      <c r="AZ450" s="369"/>
      <c r="BA450" s="369"/>
      <c r="BB450" s="369"/>
      <c r="BC450" s="369"/>
      <c r="BD450" s="369"/>
      <c r="BE450" s="369"/>
      <c r="BF450" s="369"/>
      <c r="BG450" s="369"/>
      <c r="BH450" s="369"/>
    </row>
    <row r="451" spans="1:60" ht="20.100000000000001" customHeight="1" x14ac:dyDescent="0.25">
      <c r="A451" s="8"/>
      <c r="B451" s="8"/>
      <c r="C451" s="8"/>
      <c r="D451" s="8"/>
      <c r="E451" s="8"/>
      <c r="F451" s="8"/>
      <c r="G451" s="8"/>
      <c r="H451" s="8"/>
      <c r="I451" s="8"/>
      <c r="J451" s="8"/>
      <c r="K451" s="8"/>
      <c r="L451" s="8"/>
      <c r="M451" s="8"/>
      <c r="N451" s="8"/>
      <c r="O451" s="8"/>
      <c r="P451" s="8"/>
      <c r="Q451" s="8"/>
      <c r="R451" s="8"/>
      <c r="W451" s="380">
        <f t="shared" si="36"/>
        <v>16</v>
      </c>
      <c r="X451" s="117">
        <f t="shared" si="37"/>
        <v>9.6799999999999997E-2</v>
      </c>
      <c r="Y451" s="117">
        <f t="shared" si="37"/>
        <v>0.16200000000000001</v>
      </c>
      <c r="Z451" s="117">
        <f t="shared" si="37"/>
        <v>6.480000000000001E-2</v>
      </c>
      <c r="AA451" s="118">
        <f t="shared" si="38"/>
        <v>3.2400000000000005E-2</v>
      </c>
      <c r="AB451" s="118">
        <f t="shared" si="39"/>
        <v>6.480000000000001E-2</v>
      </c>
      <c r="AC451" s="117">
        <f t="shared" si="40"/>
        <v>3.2400000000000005E-2</v>
      </c>
      <c r="AD451" s="118">
        <f t="shared" si="41"/>
        <v>9.6799999999999997E-2</v>
      </c>
      <c r="AH451" s="379">
        <v>16</v>
      </c>
      <c r="AI451" s="382">
        <f t="shared" si="42"/>
        <v>9.68</v>
      </c>
      <c r="AJ451" s="382">
        <f t="shared" si="43"/>
        <v>16.2</v>
      </c>
      <c r="AK451" s="382">
        <f t="shared" si="44"/>
        <v>6.48</v>
      </c>
      <c r="AL451" s="357">
        <f t="shared" si="32"/>
        <v>3.24</v>
      </c>
      <c r="AM451" s="357">
        <f t="shared" si="33"/>
        <v>6.48</v>
      </c>
      <c r="AN451" s="382">
        <f t="shared" si="45"/>
        <v>3.24</v>
      </c>
      <c r="AO451" s="357">
        <f t="shared" si="35"/>
        <v>9.68</v>
      </c>
      <c r="AV451" s="369"/>
      <c r="AW451" s="369"/>
      <c r="AX451" s="369"/>
      <c r="AY451" s="369"/>
      <c r="AZ451" s="369"/>
      <c r="BA451" s="369"/>
      <c r="BB451" s="369"/>
      <c r="BC451" s="369"/>
      <c r="BD451" s="369"/>
      <c r="BE451" s="369"/>
      <c r="BF451" s="369"/>
      <c r="BG451" s="369"/>
      <c r="BH451" s="369"/>
    </row>
    <row r="452" spans="1:60" ht="20.100000000000001" customHeight="1" x14ac:dyDescent="0.25">
      <c r="A452" s="8"/>
      <c r="B452" s="8"/>
      <c r="C452" s="8"/>
      <c r="D452" s="8"/>
      <c r="E452" s="8"/>
      <c r="F452" s="8"/>
      <c r="G452" s="8"/>
      <c r="H452" s="8"/>
      <c r="I452" s="8"/>
      <c r="J452" s="8"/>
      <c r="K452" s="8"/>
      <c r="L452" s="8"/>
      <c r="M452" s="8"/>
      <c r="N452" s="8"/>
      <c r="O452" s="8"/>
      <c r="P452" s="8"/>
      <c r="Q452" s="8"/>
      <c r="R452" s="8"/>
      <c r="W452" s="380">
        <f t="shared" si="36"/>
        <v>17</v>
      </c>
      <c r="X452" s="117">
        <f t="shared" si="37"/>
        <v>9.2100000000000015E-2</v>
      </c>
      <c r="Y452" s="117">
        <f t="shared" si="37"/>
        <v>0.154</v>
      </c>
      <c r="Z452" s="117">
        <f t="shared" si="37"/>
        <v>6.1600000000000002E-2</v>
      </c>
      <c r="AA452" s="118">
        <f t="shared" si="38"/>
        <v>3.0800000000000001E-2</v>
      </c>
      <c r="AB452" s="118">
        <f t="shared" si="39"/>
        <v>6.1600000000000002E-2</v>
      </c>
      <c r="AC452" s="117">
        <f t="shared" si="40"/>
        <v>3.0800000000000001E-2</v>
      </c>
      <c r="AD452" s="118">
        <f t="shared" si="41"/>
        <v>9.2100000000000015E-2</v>
      </c>
      <c r="AH452" s="379">
        <v>17</v>
      </c>
      <c r="AI452" s="382">
        <f t="shared" si="42"/>
        <v>9.2100000000000009</v>
      </c>
      <c r="AJ452" s="382">
        <f t="shared" si="43"/>
        <v>15.399999999999999</v>
      </c>
      <c r="AK452" s="382">
        <f t="shared" si="44"/>
        <v>6.16</v>
      </c>
      <c r="AL452" s="357">
        <f t="shared" si="32"/>
        <v>3.08</v>
      </c>
      <c r="AM452" s="357">
        <f t="shared" si="33"/>
        <v>6.16</v>
      </c>
      <c r="AN452" s="382">
        <f t="shared" si="45"/>
        <v>3.08</v>
      </c>
      <c r="AO452" s="357">
        <f t="shared" si="35"/>
        <v>9.2100000000000009</v>
      </c>
      <c r="AV452" s="369"/>
      <c r="AW452" s="369"/>
      <c r="AX452" s="369"/>
      <c r="AY452" s="369"/>
      <c r="AZ452" s="369"/>
      <c r="BA452" s="369"/>
      <c r="BB452" s="369"/>
      <c r="BC452" s="369"/>
      <c r="BD452" s="369"/>
      <c r="BE452" s="369"/>
      <c r="BF452" s="369"/>
      <c r="BG452" s="369"/>
      <c r="BH452" s="369"/>
    </row>
    <row r="453" spans="1:60" ht="20.100000000000001" customHeight="1" x14ac:dyDescent="0.25">
      <c r="A453" s="8"/>
      <c r="B453" s="8"/>
      <c r="C453" s="8"/>
      <c r="D453" s="8"/>
      <c r="E453" s="8"/>
      <c r="F453" s="8"/>
      <c r="G453" s="8"/>
      <c r="H453" s="8"/>
      <c r="I453" s="8"/>
      <c r="J453" s="8"/>
      <c r="K453" s="8"/>
      <c r="L453" s="8"/>
      <c r="M453" s="8"/>
      <c r="N453" s="8"/>
      <c r="O453" s="8"/>
      <c r="P453" s="8"/>
      <c r="Q453" s="8"/>
      <c r="R453" s="8"/>
      <c r="W453" s="380">
        <f t="shared" si="36"/>
        <v>18</v>
      </c>
      <c r="X453" s="117">
        <f t="shared" si="37"/>
        <v>8.7400000000000005E-2</v>
      </c>
      <c r="Y453" s="117">
        <f t="shared" si="37"/>
        <v>0.14599999999999999</v>
      </c>
      <c r="Z453" s="117">
        <f t="shared" si="37"/>
        <v>5.8400000000000001E-2</v>
      </c>
      <c r="AA453" s="118">
        <f t="shared" si="38"/>
        <v>2.92E-2</v>
      </c>
      <c r="AB453" s="118">
        <f t="shared" si="39"/>
        <v>5.8400000000000001E-2</v>
      </c>
      <c r="AC453" s="117">
        <f t="shared" si="40"/>
        <v>2.92E-2</v>
      </c>
      <c r="AD453" s="118">
        <f t="shared" si="41"/>
        <v>8.7400000000000005E-2</v>
      </c>
      <c r="AH453" s="379">
        <v>18</v>
      </c>
      <c r="AI453" s="382">
        <f t="shared" si="42"/>
        <v>8.74</v>
      </c>
      <c r="AJ453" s="382">
        <f t="shared" si="43"/>
        <v>14.6</v>
      </c>
      <c r="AK453" s="382">
        <f t="shared" si="44"/>
        <v>5.84</v>
      </c>
      <c r="AL453" s="357">
        <f t="shared" si="32"/>
        <v>2.92</v>
      </c>
      <c r="AM453" s="357">
        <f t="shared" si="33"/>
        <v>5.84</v>
      </c>
      <c r="AN453" s="382">
        <f t="shared" si="45"/>
        <v>2.92</v>
      </c>
      <c r="AO453" s="357">
        <f t="shared" si="35"/>
        <v>8.74</v>
      </c>
      <c r="AV453" s="369"/>
      <c r="AW453" s="369"/>
      <c r="AX453" s="369"/>
      <c r="AY453" s="369"/>
      <c r="AZ453" s="369"/>
      <c r="BA453" s="369"/>
      <c r="BB453" s="369"/>
      <c r="BC453" s="369"/>
      <c r="BD453" s="369"/>
      <c r="BE453" s="369"/>
      <c r="BF453" s="369"/>
      <c r="BG453" s="369"/>
      <c r="BH453" s="369"/>
    </row>
    <row r="454" spans="1:60" ht="20.100000000000001" customHeight="1" x14ac:dyDescent="0.25">
      <c r="A454" s="8"/>
      <c r="B454" s="8"/>
      <c r="C454" s="8"/>
      <c r="D454" s="8"/>
      <c r="E454" s="8"/>
      <c r="F454" s="8"/>
      <c r="G454" s="8"/>
      <c r="H454" s="8"/>
      <c r="I454" s="8"/>
      <c r="J454" s="8"/>
      <c r="K454" s="8"/>
      <c r="L454" s="8"/>
      <c r="M454" s="8"/>
      <c r="N454" s="8"/>
      <c r="O454" s="8"/>
      <c r="P454" s="8"/>
      <c r="Q454" s="8"/>
      <c r="R454" s="8"/>
      <c r="W454" s="380">
        <f t="shared" si="36"/>
        <v>19</v>
      </c>
      <c r="X454" s="117">
        <f t="shared" si="37"/>
        <v>8.2699999999999996E-2</v>
      </c>
      <c r="Y454" s="117">
        <f t="shared" si="37"/>
        <v>0.13800000000000001</v>
      </c>
      <c r="Z454" s="117">
        <f t="shared" si="37"/>
        <v>5.5200000000000006E-2</v>
      </c>
      <c r="AA454" s="118">
        <f t="shared" si="38"/>
        <v>2.7600000000000003E-2</v>
      </c>
      <c r="AB454" s="118">
        <f t="shared" si="39"/>
        <v>5.5200000000000006E-2</v>
      </c>
      <c r="AC454" s="117">
        <f t="shared" si="40"/>
        <v>2.7600000000000003E-2</v>
      </c>
      <c r="AD454" s="118">
        <f t="shared" si="41"/>
        <v>8.2699999999999996E-2</v>
      </c>
      <c r="AH454" s="379">
        <v>19</v>
      </c>
      <c r="AI454" s="382">
        <f t="shared" si="42"/>
        <v>8.27</v>
      </c>
      <c r="AJ454" s="382">
        <f t="shared" si="43"/>
        <v>13.8</v>
      </c>
      <c r="AK454" s="382">
        <f t="shared" si="44"/>
        <v>5.5200000000000005</v>
      </c>
      <c r="AL454" s="357">
        <f t="shared" si="32"/>
        <v>2.7600000000000002</v>
      </c>
      <c r="AM454" s="357">
        <f t="shared" si="33"/>
        <v>5.5200000000000005</v>
      </c>
      <c r="AN454" s="382">
        <f t="shared" si="45"/>
        <v>2.7600000000000002</v>
      </c>
      <c r="AO454" s="357">
        <f t="shared" si="35"/>
        <v>8.27</v>
      </c>
      <c r="AV454" s="369"/>
      <c r="AW454" s="369"/>
      <c r="AX454" s="369"/>
      <c r="AY454" s="369"/>
      <c r="AZ454" s="369"/>
      <c r="BA454" s="369"/>
      <c r="BB454" s="369"/>
      <c r="BC454" s="369"/>
      <c r="BD454" s="369"/>
      <c r="BE454" s="369"/>
      <c r="BF454" s="369"/>
      <c r="BG454" s="369"/>
      <c r="BH454" s="369"/>
    </row>
    <row r="455" spans="1:60" ht="20.100000000000001" customHeight="1" x14ac:dyDescent="0.25">
      <c r="A455" s="8"/>
      <c r="B455" s="8"/>
      <c r="C455" s="8"/>
      <c r="D455" s="8"/>
      <c r="E455" s="8"/>
      <c r="F455" s="8"/>
      <c r="G455" s="8"/>
      <c r="H455" s="8"/>
      <c r="I455" s="8"/>
      <c r="J455" s="8"/>
      <c r="K455" s="8"/>
      <c r="L455" s="8"/>
      <c r="M455" s="8"/>
      <c r="N455" s="8"/>
      <c r="O455" s="8"/>
      <c r="P455" s="8"/>
      <c r="Q455" s="8"/>
      <c r="R455" s="8"/>
      <c r="T455" s="385" t="str">
        <f>IF(P464&gt;0.01,"Reduzir o número de casas decimais","")</f>
        <v/>
      </c>
      <c r="U455" s="385"/>
      <c r="W455" s="380">
        <f t="shared" si="36"/>
        <v>20</v>
      </c>
      <c r="X455" s="117">
        <f t="shared" si="37"/>
        <v>7.8E-2</v>
      </c>
      <c r="Y455" s="117">
        <f t="shared" si="37"/>
        <v>0.13</v>
      </c>
      <c r="Z455" s="117">
        <f t="shared" si="37"/>
        <v>5.2000000000000005E-2</v>
      </c>
      <c r="AA455" s="118">
        <f t="shared" si="38"/>
        <v>2.6000000000000002E-2</v>
      </c>
      <c r="AB455" s="118">
        <f t="shared" si="39"/>
        <v>5.2000000000000005E-2</v>
      </c>
      <c r="AC455" s="117">
        <f t="shared" si="40"/>
        <v>2.6000000000000002E-2</v>
      </c>
      <c r="AD455" s="118">
        <f t="shared" si="41"/>
        <v>7.8E-2</v>
      </c>
      <c r="AH455" s="379">
        <v>20</v>
      </c>
      <c r="AI455" s="382">
        <f t="shared" si="42"/>
        <v>7.8</v>
      </c>
      <c r="AJ455" s="382">
        <f t="shared" si="43"/>
        <v>13</v>
      </c>
      <c r="AK455" s="382">
        <f t="shared" si="44"/>
        <v>5.2</v>
      </c>
      <c r="AL455" s="357">
        <f t="shared" si="32"/>
        <v>2.6</v>
      </c>
      <c r="AM455" s="357">
        <f t="shared" si="33"/>
        <v>5.2</v>
      </c>
      <c r="AN455" s="382">
        <f t="shared" si="45"/>
        <v>2.6</v>
      </c>
      <c r="AO455" s="357">
        <f t="shared" si="35"/>
        <v>7.8</v>
      </c>
      <c r="AV455" s="369"/>
      <c r="AW455" s="369"/>
      <c r="AX455" s="369"/>
      <c r="AY455" s="369"/>
      <c r="AZ455" s="369"/>
      <c r="BA455" s="369"/>
      <c r="BB455" s="369"/>
      <c r="BC455" s="369"/>
      <c r="BD455" s="369"/>
      <c r="BE455" s="369"/>
      <c r="BF455" s="369"/>
      <c r="BG455" s="369"/>
      <c r="BH455" s="369"/>
    </row>
    <row r="456" spans="1:60" ht="20.100000000000001" customHeight="1" x14ac:dyDescent="0.25">
      <c r="A456" s="141"/>
      <c r="B456" s="141"/>
      <c r="C456" s="141"/>
      <c r="D456" s="141"/>
      <c r="E456" s="141"/>
      <c r="F456" s="141"/>
      <c r="G456" s="141"/>
      <c r="H456" s="141"/>
      <c r="I456" s="141"/>
      <c r="J456" s="141"/>
      <c r="K456" s="8"/>
      <c r="L456" s="8"/>
      <c r="M456" s="8"/>
      <c r="N456" s="8"/>
      <c r="O456" s="8"/>
      <c r="P456" s="8"/>
      <c r="Q456" s="8"/>
      <c r="R456" s="8"/>
      <c r="W456" s="380">
        <f t="shared" si="36"/>
        <v>21</v>
      </c>
      <c r="X456" s="117">
        <f t="shared" si="37"/>
        <v>7.0199999999999999E-2</v>
      </c>
      <c r="Y456" s="117">
        <f t="shared" si="37"/>
        <v>0.11699999999999999</v>
      </c>
      <c r="Z456" s="117">
        <f t="shared" si="37"/>
        <v>4.6799999999999994E-2</v>
      </c>
      <c r="AA456" s="118">
        <f t="shared" si="38"/>
        <v>2.3399999999999997E-2</v>
      </c>
      <c r="AB456" s="118">
        <f t="shared" si="39"/>
        <v>4.6799999999999994E-2</v>
      </c>
      <c r="AC456" s="117">
        <f t="shared" si="40"/>
        <v>2.3399999999999997E-2</v>
      </c>
      <c r="AD456" s="118">
        <f t="shared" si="41"/>
        <v>7.0199999999999999E-2</v>
      </c>
      <c r="AH456" s="379">
        <v>21</v>
      </c>
      <c r="AI456" s="382">
        <f t="shared" ref="AI456:AI465" si="46">7.8-(AH456-20)*7.8/10</f>
        <v>7.02</v>
      </c>
      <c r="AJ456" s="382">
        <f t="shared" ref="AJ456:AJ465" si="47">13-((AH456-20)*(13/10))</f>
        <v>11.7</v>
      </c>
      <c r="AK456" s="382">
        <f t="shared" ref="AK456:AK465" si="48">5.2-(AH456-20)*5.2/10</f>
        <v>4.68</v>
      </c>
      <c r="AL456" s="357">
        <f t="shared" si="32"/>
        <v>2.34</v>
      </c>
      <c r="AM456" s="357">
        <f t="shared" si="33"/>
        <v>4.68</v>
      </c>
      <c r="AN456" s="382">
        <f t="shared" ref="AN456:AN465" si="49">2.6-(AH456-20)*2.6/10</f>
        <v>2.34</v>
      </c>
      <c r="AO456" s="357">
        <f t="shared" si="35"/>
        <v>7.02</v>
      </c>
      <c r="AV456" s="369"/>
      <c r="AW456" s="369"/>
      <c r="AX456" s="369"/>
      <c r="AY456" s="369"/>
      <c r="AZ456" s="369"/>
      <c r="BA456" s="369"/>
      <c r="BB456" s="369"/>
      <c r="BC456" s="369"/>
      <c r="BD456" s="369"/>
      <c r="BE456" s="369"/>
      <c r="BF456" s="369"/>
      <c r="BG456" s="369"/>
      <c r="BH456" s="369"/>
    </row>
    <row r="457" spans="1:60" ht="20.100000000000001" customHeight="1" x14ac:dyDescent="0.25">
      <c r="A457" s="8"/>
      <c r="B457" s="8"/>
      <c r="C457" s="8"/>
      <c r="D457" s="8"/>
      <c r="E457" s="8"/>
      <c r="F457" s="8"/>
      <c r="G457" s="8"/>
      <c r="H457" s="8"/>
      <c r="I457" s="8"/>
      <c r="J457" s="8"/>
      <c r="K457" s="8"/>
      <c r="L457" s="8"/>
      <c r="M457" s="8"/>
      <c r="N457" s="8"/>
      <c r="O457" s="8"/>
      <c r="P457" s="8"/>
      <c r="Q457" s="8"/>
      <c r="R457" s="8"/>
      <c r="W457" s="380">
        <f t="shared" si="36"/>
        <v>22</v>
      </c>
      <c r="X457" s="117">
        <f t="shared" si="37"/>
        <v>6.2400000000000004E-2</v>
      </c>
      <c r="Y457" s="117">
        <f t="shared" si="37"/>
        <v>0.10400000000000001</v>
      </c>
      <c r="Z457" s="117">
        <f t="shared" si="37"/>
        <v>4.1599999999999998E-2</v>
      </c>
      <c r="AA457" s="118">
        <f t="shared" si="38"/>
        <v>2.0799999999999999E-2</v>
      </c>
      <c r="AB457" s="118">
        <f t="shared" si="39"/>
        <v>4.1599999999999998E-2</v>
      </c>
      <c r="AC457" s="117">
        <f t="shared" si="40"/>
        <v>2.0799999999999999E-2</v>
      </c>
      <c r="AD457" s="118">
        <f t="shared" si="41"/>
        <v>6.2400000000000004E-2</v>
      </c>
      <c r="AH457" s="379">
        <v>22</v>
      </c>
      <c r="AI457" s="382">
        <f t="shared" si="46"/>
        <v>6.24</v>
      </c>
      <c r="AJ457" s="382">
        <f t="shared" si="47"/>
        <v>10.4</v>
      </c>
      <c r="AK457" s="382">
        <f t="shared" si="48"/>
        <v>4.16</v>
      </c>
      <c r="AL457" s="357">
        <f t="shared" si="32"/>
        <v>2.08</v>
      </c>
      <c r="AM457" s="357">
        <f t="shared" si="33"/>
        <v>4.16</v>
      </c>
      <c r="AN457" s="382">
        <f t="shared" si="49"/>
        <v>2.08</v>
      </c>
      <c r="AO457" s="357">
        <f t="shared" si="35"/>
        <v>6.24</v>
      </c>
      <c r="AV457" s="369"/>
      <c r="AW457" s="369"/>
      <c r="AX457" s="369"/>
      <c r="AY457" s="369"/>
      <c r="AZ457" s="369"/>
      <c r="BA457" s="369"/>
      <c r="BB457" s="369"/>
      <c r="BC457" s="369"/>
      <c r="BD457" s="369"/>
      <c r="BE457" s="369"/>
      <c r="BF457" s="369"/>
      <c r="BG457" s="369"/>
      <c r="BH457" s="369"/>
    </row>
    <row r="458" spans="1:60" ht="20.100000000000001" customHeight="1" x14ac:dyDescent="0.25">
      <c r="A458" s="8"/>
      <c r="B458" s="8"/>
      <c r="C458" s="8"/>
      <c r="D458" s="8"/>
      <c r="E458" s="8"/>
      <c r="F458" s="8"/>
      <c r="G458" s="8"/>
      <c r="H458" s="8"/>
      <c r="I458" s="8"/>
      <c r="J458" s="8"/>
      <c r="K458" s="8"/>
      <c r="L458" s="8"/>
      <c r="M458" s="8"/>
      <c r="N458" s="8"/>
      <c r="O458" s="8"/>
      <c r="P458" s="8"/>
      <c r="Q458" s="8"/>
      <c r="R458" s="8"/>
      <c r="W458" s="380">
        <f t="shared" si="36"/>
        <v>23</v>
      </c>
      <c r="X458" s="117">
        <f t="shared" si="37"/>
        <v>5.4600000000000003E-2</v>
      </c>
      <c r="Y458" s="117">
        <f t="shared" si="37"/>
        <v>9.0999999999999998E-2</v>
      </c>
      <c r="Z458" s="117">
        <f t="shared" si="37"/>
        <v>3.6400000000000002E-2</v>
      </c>
      <c r="AA458" s="118">
        <f t="shared" si="38"/>
        <v>1.8200000000000001E-2</v>
      </c>
      <c r="AB458" s="118">
        <f t="shared" si="39"/>
        <v>3.6400000000000002E-2</v>
      </c>
      <c r="AC458" s="117">
        <f t="shared" si="40"/>
        <v>1.8200000000000001E-2</v>
      </c>
      <c r="AD458" s="118">
        <f t="shared" si="41"/>
        <v>5.4600000000000003E-2</v>
      </c>
      <c r="AH458" s="379">
        <v>23</v>
      </c>
      <c r="AI458" s="382">
        <f t="shared" si="46"/>
        <v>5.46</v>
      </c>
      <c r="AJ458" s="382">
        <f t="shared" si="47"/>
        <v>9.1</v>
      </c>
      <c r="AK458" s="382">
        <f t="shared" si="48"/>
        <v>3.64</v>
      </c>
      <c r="AL458" s="357">
        <f t="shared" si="32"/>
        <v>1.82</v>
      </c>
      <c r="AM458" s="357">
        <f t="shared" si="33"/>
        <v>3.64</v>
      </c>
      <c r="AN458" s="382">
        <f t="shared" si="49"/>
        <v>1.82</v>
      </c>
      <c r="AO458" s="357">
        <f t="shared" si="35"/>
        <v>5.46</v>
      </c>
      <c r="AV458" s="369"/>
      <c r="AW458" s="369"/>
      <c r="AX458" s="369"/>
      <c r="AY458" s="369"/>
      <c r="AZ458" s="369"/>
      <c r="BA458" s="369"/>
      <c r="BB458" s="369"/>
      <c r="BC458" s="369"/>
      <c r="BD458" s="369"/>
      <c r="BE458" s="369"/>
      <c r="BF458" s="369"/>
      <c r="BG458" s="369"/>
      <c r="BH458" s="369"/>
    </row>
    <row r="459" spans="1:60" ht="20.100000000000001" customHeight="1" x14ac:dyDescent="0.25">
      <c r="A459" s="8"/>
      <c r="B459" s="8"/>
      <c r="C459" s="8"/>
      <c r="D459" s="8"/>
      <c r="E459" s="8"/>
      <c r="F459" s="8"/>
      <c r="G459" s="8"/>
      <c r="H459" s="8"/>
      <c r="I459" s="8"/>
      <c r="J459" s="8"/>
      <c r="K459" s="8"/>
      <c r="L459" s="8"/>
      <c r="M459" s="8"/>
      <c r="N459" s="8"/>
      <c r="O459" s="8"/>
      <c r="P459" s="8"/>
      <c r="Q459" s="8"/>
      <c r="R459" s="8"/>
      <c r="W459" s="380">
        <f t="shared" si="36"/>
        <v>24</v>
      </c>
      <c r="X459" s="117">
        <f t="shared" si="37"/>
        <v>4.6799999999999994E-2</v>
      </c>
      <c r="Y459" s="117">
        <f t="shared" si="37"/>
        <v>7.8E-2</v>
      </c>
      <c r="Z459" s="117">
        <f t="shared" si="37"/>
        <v>3.1200000000000002E-2</v>
      </c>
      <c r="AA459" s="118">
        <f t="shared" si="38"/>
        <v>1.5600000000000001E-2</v>
      </c>
      <c r="AB459" s="118">
        <f t="shared" si="39"/>
        <v>3.1200000000000002E-2</v>
      </c>
      <c r="AC459" s="117">
        <f t="shared" si="40"/>
        <v>1.5600000000000001E-2</v>
      </c>
      <c r="AD459" s="118">
        <f t="shared" si="41"/>
        <v>4.6799999999999994E-2</v>
      </c>
      <c r="AH459" s="379">
        <v>24</v>
      </c>
      <c r="AI459" s="382">
        <f t="shared" si="46"/>
        <v>4.68</v>
      </c>
      <c r="AJ459" s="382">
        <f t="shared" si="47"/>
        <v>7.8</v>
      </c>
      <c r="AK459" s="382">
        <f t="shared" si="48"/>
        <v>3.12</v>
      </c>
      <c r="AL459" s="357">
        <f t="shared" si="32"/>
        <v>1.56</v>
      </c>
      <c r="AM459" s="357">
        <f t="shared" si="33"/>
        <v>3.12</v>
      </c>
      <c r="AN459" s="382">
        <f t="shared" si="49"/>
        <v>1.56</v>
      </c>
      <c r="AO459" s="357">
        <f t="shared" si="35"/>
        <v>4.68</v>
      </c>
      <c r="AV459" s="369"/>
      <c r="AW459" s="369"/>
      <c r="AX459" s="369"/>
      <c r="AY459" s="369"/>
      <c r="AZ459" s="369"/>
      <c r="BA459" s="369"/>
      <c r="BB459" s="369"/>
      <c r="BC459" s="369"/>
      <c r="BD459" s="369"/>
      <c r="BE459" s="369"/>
      <c r="BF459" s="369"/>
      <c r="BG459" s="369"/>
      <c r="BH459" s="369"/>
    </row>
    <row r="460" spans="1:60" ht="20.100000000000001" customHeight="1" x14ac:dyDescent="0.25">
      <c r="A460" s="153" t="s">
        <v>55</v>
      </c>
      <c r="B460" s="153"/>
      <c r="C460" s="153"/>
      <c r="D460" s="153"/>
      <c r="E460" s="153"/>
      <c r="F460" s="153"/>
      <c r="G460" s="153"/>
      <c r="H460" s="153"/>
      <c r="I460" s="153"/>
      <c r="J460" s="153"/>
      <c r="K460" s="153"/>
      <c r="L460" s="153"/>
      <c r="M460" s="153"/>
      <c r="N460" s="153"/>
      <c r="O460" s="153"/>
      <c r="P460" s="153"/>
      <c r="Q460" s="153"/>
      <c r="R460" s="153"/>
      <c r="W460" s="380">
        <f t="shared" si="36"/>
        <v>25</v>
      </c>
      <c r="X460" s="117">
        <f t="shared" si="37"/>
        <v>3.9E-2</v>
      </c>
      <c r="Y460" s="117">
        <f t="shared" si="37"/>
        <v>6.5000000000000002E-2</v>
      </c>
      <c r="Z460" s="117">
        <f t="shared" si="37"/>
        <v>2.6000000000000002E-2</v>
      </c>
      <c r="AA460" s="118">
        <f t="shared" si="38"/>
        <v>1.3000000000000001E-2</v>
      </c>
      <c r="AB460" s="118">
        <f t="shared" si="39"/>
        <v>2.6000000000000002E-2</v>
      </c>
      <c r="AC460" s="117">
        <f t="shared" si="40"/>
        <v>1.3000000000000001E-2</v>
      </c>
      <c r="AD460" s="118">
        <f t="shared" si="41"/>
        <v>3.9E-2</v>
      </c>
      <c r="AH460" s="379">
        <v>25</v>
      </c>
      <c r="AI460" s="382">
        <f t="shared" si="46"/>
        <v>3.9</v>
      </c>
      <c r="AJ460" s="382">
        <f t="shared" si="47"/>
        <v>6.5</v>
      </c>
      <c r="AK460" s="382">
        <f t="shared" si="48"/>
        <v>2.6</v>
      </c>
      <c r="AL460" s="357">
        <f t="shared" si="32"/>
        <v>1.3</v>
      </c>
      <c r="AM460" s="357">
        <f t="shared" si="33"/>
        <v>2.6</v>
      </c>
      <c r="AN460" s="382">
        <f t="shared" si="49"/>
        <v>1.3</v>
      </c>
      <c r="AO460" s="357">
        <f t="shared" si="35"/>
        <v>3.9</v>
      </c>
      <c r="AV460" s="369"/>
      <c r="AW460" s="369"/>
      <c r="AX460" s="369"/>
      <c r="AY460" s="369"/>
      <c r="AZ460" s="369"/>
      <c r="BA460" s="369"/>
      <c r="BB460" s="369"/>
      <c r="BC460" s="369"/>
      <c r="BD460" s="369"/>
      <c r="BE460" s="369"/>
      <c r="BF460" s="369"/>
      <c r="BG460" s="369"/>
      <c r="BH460" s="369"/>
    </row>
    <row r="461" spans="1:60" ht="20.100000000000001" customHeight="1" x14ac:dyDescent="0.25">
      <c r="A461" s="8"/>
      <c r="B461" s="8"/>
      <c r="C461" s="8"/>
      <c r="D461" s="8"/>
      <c r="E461" s="8"/>
      <c r="F461" s="8"/>
      <c r="G461" s="8"/>
      <c r="H461" s="8"/>
      <c r="I461" s="8"/>
      <c r="J461" s="8"/>
      <c r="K461" s="8"/>
      <c r="L461" s="8"/>
      <c r="M461" s="8"/>
      <c r="N461" s="8"/>
      <c r="O461" s="8"/>
      <c r="P461" s="8"/>
      <c r="Q461" s="8"/>
      <c r="R461" s="8"/>
      <c r="W461" s="380">
        <f t="shared" si="36"/>
        <v>26</v>
      </c>
      <c r="X461" s="117">
        <f t="shared" si="37"/>
        <v>3.1200000000000002E-2</v>
      </c>
      <c r="Y461" s="117">
        <f t="shared" si="37"/>
        <v>5.1999999999999991E-2</v>
      </c>
      <c r="Z461" s="117">
        <f t="shared" si="37"/>
        <v>2.0799999999999999E-2</v>
      </c>
      <c r="AA461" s="118">
        <f t="shared" si="38"/>
        <v>1.04E-2</v>
      </c>
      <c r="AB461" s="118">
        <f t="shared" si="39"/>
        <v>2.0799999999999999E-2</v>
      </c>
      <c r="AC461" s="117">
        <f t="shared" si="40"/>
        <v>1.04E-2</v>
      </c>
      <c r="AD461" s="118">
        <f t="shared" si="41"/>
        <v>3.1200000000000002E-2</v>
      </c>
      <c r="AH461" s="379">
        <v>26</v>
      </c>
      <c r="AI461" s="382">
        <f t="shared" si="46"/>
        <v>3.12</v>
      </c>
      <c r="AJ461" s="382">
        <f t="shared" si="47"/>
        <v>5.1999999999999993</v>
      </c>
      <c r="AK461" s="382">
        <f t="shared" si="48"/>
        <v>2.08</v>
      </c>
      <c r="AL461" s="357">
        <f t="shared" si="32"/>
        <v>1.04</v>
      </c>
      <c r="AM461" s="357">
        <f t="shared" si="33"/>
        <v>2.08</v>
      </c>
      <c r="AN461" s="382">
        <f t="shared" si="49"/>
        <v>1.04</v>
      </c>
      <c r="AO461" s="357">
        <f t="shared" si="35"/>
        <v>3.12</v>
      </c>
      <c r="AV461" s="369"/>
      <c r="AW461" s="369"/>
      <c r="AX461" s="369"/>
      <c r="AY461" s="369"/>
      <c r="AZ461" s="369"/>
      <c r="BA461" s="369"/>
      <c r="BB461" s="369"/>
      <c r="BC461" s="369"/>
      <c r="BD461" s="369"/>
      <c r="BE461" s="369"/>
      <c r="BF461" s="369"/>
      <c r="BG461" s="369"/>
      <c r="BH461" s="369"/>
    </row>
    <row r="462" spans="1:60" ht="20.100000000000001" customHeight="1" x14ac:dyDescent="0.25">
      <c r="A462" s="8"/>
      <c r="B462" s="8"/>
      <c r="C462" s="8"/>
      <c r="D462" s="8"/>
      <c r="E462" s="8"/>
      <c r="F462" s="8"/>
      <c r="G462" s="8"/>
      <c r="H462" s="8"/>
      <c r="I462" s="8"/>
      <c r="J462" s="8"/>
      <c r="K462" s="153" t="s">
        <v>56</v>
      </c>
      <c r="L462" s="153"/>
      <c r="M462" s="153"/>
      <c r="N462" s="153"/>
      <c r="O462" s="148">
        <v>1</v>
      </c>
      <c r="P462" s="148"/>
      <c r="Q462" s="148"/>
      <c r="R462" s="148"/>
      <c r="W462" s="380">
        <f t="shared" si="36"/>
        <v>27</v>
      </c>
      <c r="X462" s="117">
        <f t="shared" si="37"/>
        <v>2.3399999999999997E-2</v>
      </c>
      <c r="Y462" s="117">
        <f t="shared" si="37"/>
        <v>3.9000000000000007E-2</v>
      </c>
      <c r="Z462" s="117">
        <f t="shared" si="37"/>
        <v>1.5600000000000004E-2</v>
      </c>
      <c r="AA462" s="118">
        <f t="shared" si="38"/>
        <v>7.8000000000000022E-3</v>
      </c>
      <c r="AB462" s="118">
        <f t="shared" si="39"/>
        <v>1.5600000000000004E-2</v>
      </c>
      <c r="AC462" s="117">
        <f t="shared" si="40"/>
        <v>7.8000000000000022E-3</v>
      </c>
      <c r="AD462" s="118">
        <f t="shared" si="41"/>
        <v>2.3399999999999997E-2</v>
      </c>
      <c r="AH462" s="379">
        <v>27</v>
      </c>
      <c r="AI462" s="382">
        <f t="shared" si="46"/>
        <v>2.34</v>
      </c>
      <c r="AJ462" s="382">
        <f t="shared" si="47"/>
        <v>3.9000000000000004</v>
      </c>
      <c r="AK462" s="382">
        <f t="shared" si="48"/>
        <v>1.5600000000000005</v>
      </c>
      <c r="AL462" s="357">
        <f t="shared" si="32"/>
        <v>0.78000000000000025</v>
      </c>
      <c r="AM462" s="357">
        <f t="shared" si="33"/>
        <v>1.5600000000000005</v>
      </c>
      <c r="AN462" s="382">
        <f t="shared" si="49"/>
        <v>0.78000000000000025</v>
      </c>
      <c r="AO462" s="357">
        <f t="shared" si="35"/>
        <v>2.34</v>
      </c>
      <c r="AV462" s="369"/>
      <c r="AW462" s="369"/>
      <c r="AX462" s="369"/>
      <c r="AY462" s="369"/>
      <c r="AZ462" s="369"/>
      <c r="BA462" s="369"/>
      <c r="BB462" s="369"/>
      <c r="BC462" s="369"/>
      <c r="BD462" s="369"/>
      <c r="BE462" s="369"/>
      <c r="BF462" s="369"/>
      <c r="BG462" s="369"/>
      <c r="BH462" s="369"/>
    </row>
    <row r="463" spans="1:60" ht="20.100000000000001" customHeight="1" x14ac:dyDescent="0.25">
      <c r="A463" s="8"/>
      <c r="B463" s="8"/>
      <c r="C463" s="8"/>
      <c r="D463" s="8"/>
      <c r="E463" s="8"/>
      <c r="F463" s="8"/>
      <c r="G463" s="8"/>
      <c r="H463" s="8"/>
      <c r="I463" s="8"/>
      <c r="J463" s="8"/>
      <c r="K463" s="196" t="s">
        <v>57</v>
      </c>
      <c r="L463" s="196"/>
      <c r="M463" s="196"/>
      <c r="N463" s="196"/>
      <c r="O463" s="160">
        <f>O466-O447</f>
        <v>2.1543842384708114</v>
      </c>
      <c r="P463" s="160"/>
      <c r="Q463" s="160"/>
      <c r="R463" s="160"/>
      <c r="W463" s="380">
        <f t="shared" si="36"/>
        <v>28</v>
      </c>
      <c r="X463" s="117">
        <f t="shared" si="37"/>
        <v>1.5599999999999996E-2</v>
      </c>
      <c r="Y463" s="117">
        <f t="shared" si="37"/>
        <v>2.5999999999999995E-2</v>
      </c>
      <c r="Z463" s="117">
        <f t="shared" si="37"/>
        <v>1.04E-2</v>
      </c>
      <c r="AA463" s="118">
        <f t="shared" si="38"/>
        <v>5.1999999999999998E-3</v>
      </c>
      <c r="AB463" s="118">
        <f t="shared" si="39"/>
        <v>1.04E-2</v>
      </c>
      <c r="AC463" s="117">
        <f t="shared" si="40"/>
        <v>5.1999999999999998E-3</v>
      </c>
      <c r="AD463" s="118">
        <f t="shared" si="41"/>
        <v>1.5599999999999996E-2</v>
      </c>
      <c r="AH463" s="379">
        <v>28</v>
      </c>
      <c r="AI463" s="382">
        <f t="shared" si="46"/>
        <v>1.5599999999999996</v>
      </c>
      <c r="AJ463" s="382">
        <f t="shared" si="47"/>
        <v>2.5999999999999996</v>
      </c>
      <c r="AK463" s="382">
        <f t="shared" si="48"/>
        <v>1.04</v>
      </c>
      <c r="AL463" s="357">
        <f t="shared" si="32"/>
        <v>0.52</v>
      </c>
      <c r="AM463" s="357">
        <f t="shared" si="33"/>
        <v>1.04</v>
      </c>
      <c r="AN463" s="382">
        <f t="shared" si="49"/>
        <v>0.52</v>
      </c>
      <c r="AO463" s="357">
        <f t="shared" si="35"/>
        <v>1.5599999999999996</v>
      </c>
      <c r="AV463" s="369"/>
      <c r="AW463" s="369"/>
      <c r="AX463" s="369"/>
      <c r="AY463" s="369"/>
      <c r="AZ463" s="369"/>
      <c r="BA463" s="369"/>
      <c r="BB463" s="369"/>
      <c r="BC463" s="369"/>
      <c r="BD463" s="369"/>
      <c r="BE463" s="369"/>
      <c r="BF463" s="369"/>
      <c r="BG463" s="369"/>
      <c r="BH463" s="369"/>
    </row>
    <row r="464" spans="1:60" s="356" customFormat="1" ht="20.100000000000001" customHeight="1" x14ac:dyDescent="0.25">
      <c r="A464" s="8"/>
      <c r="B464" s="8"/>
      <c r="C464" s="8"/>
      <c r="D464" s="8"/>
      <c r="E464" s="8"/>
      <c r="F464" s="8"/>
      <c r="G464" s="8"/>
      <c r="H464" s="8"/>
      <c r="I464" s="8"/>
      <c r="J464" s="8"/>
      <c r="K464" s="196" t="s">
        <v>58</v>
      </c>
      <c r="L464" s="196"/>
      <c r="M464" s="196"/>
      <c r="N464" s="196"/>
      <c r="O464" s="197" t="e">
        <f>O463/E334</f>
        <v>#DIV/0!</v>
      </c>
      <c r="P464" s="197"/>
      <c r="Q464" s="197"/>
      <c r="R464" s="197"/>
      <c r="W464" s="380">
        <f t="shared" si="36"/>
        <v>29</v>
      </c>
      <c r="X464" s="117">
        <f t="shared" si="37"/>
        <v>7.7999999999999936E-3</v>
      </c>
      <c r="Y464" s="117">
        <f t="shared" si="37"/>
        <v>1.2999999999999989E-2</v>
      </c>
      <c r="Z464" s="117">
        <f t="shared" si="37"/>
        <v>5.1999999999999954E-3</v>
      </c>
      <c r="AA464" s="118">
        <f t="shared" si="38"/>
        <v>2.5999999999999977E-3</v>
      </c>
      <c r="AB464" s="118">
        <f t="shared" si="39"/>
        <v>5.1999999999999954E-3</v>
      </c>
      <c r="AC464" s="117">
        <f t="shared" si="40"/>
        <v>2.5999999999999977E-3</v>
      </c>
      <c r="AD464" s="118">
        <f t="shared" si="41"/>
        <v>7.7999999999999936E-3</v>
      </c>
      <c r="AE464" s="357"/>
      <c r="AF464" s="357"/>
      <c r="AG464" s="357"/>
      <c r="AH464" s="379">
        <v>29</v>
      </c>
      <c r="AI464" s="382">
        <f t="shared" si="46"/>
        <v>0.77999999999999936</v>
      </c>
      <c r="AJ464" s="382">
        <f t="shared" si="47"/>
        <v>1.2999999999999989</v>
      </c>
      <c r="AK464" s="382">
        <f t="shared" si="48"/>
        <v>0.51999999999999957</v>
      </c>
      <c r="AL464" s="357">
        <f t="shared" si="32"/>
        <v>0.25999999999999979</v>
      </c>
      <c r="AM464" s="357">
        <f t="shared" si="33"/>
        <v>0.51999999999999957</v>
      </c>
      <c r="AN464" s="382">
        <f t="shared" si="49"/>
        <v>0.25999999999999979</v>
      </c>
      <c r="AO464" s="357">
        <f t="shared" si="35"/>
        <v>0.77999999999999936</v>
      </c>
      <c r="AV464" s="355"/>
      <c r="AW464" s="355"/>
      <c r="AX464" s="355"/>
      <c r="AY464" s="355"/>
      <c r="AZ464" s="355"/>
      <c r="BA464" s="355"/>
      <c r="BB464" s="355"/>
      <c r="BC464" s="355"/>
      <c r="BD464" s="355"/>
      <c r="BE464" s="355"/>
      <c r="BF464" s="355"/>
      <c r="BG464" s="355"/>
      <c r="BH464" s="355"/>
    </row>
    <row r="465" spans="1:60" s="356" customFormat="1" ht="20.100000000000001" customHeight="1" x14ac:dyDescent="0.25">
      <c r="A465" s="8"/>
      <c r="B465" s="8"/>
      <c r="C465" s="8"/>
      <c r="D465" s="8"/>
      <c r="E465" s="8"/>
      <c r="F465" s="8"/>
      <c r="G465" s="8"/>
      <c r="H465" s="8"/>
      <c r="I465" s="8"/>
      <c r="J465" s="8"/>
      <c r="K465" s="8"/>
      <c r="L465" s="8"/>
      <c r="M465" s="8"/>
      <c r="N465" s="8"/>
      <c r="O465" s="8"/>
      <c r="P465" s="66"/>
      <c r="Q465" s="8"/>
      <c r="R465" s="8"/>
      <c r="W465" s="380">
        <f t="shared" si="36"/>
        <v>30</v>
      </c>
      <c r="X465" s="117">
        <f t="shared" si="37"/>
        <v>0</v>
      </c>
      <c r="Y465" s="117">
        <f t="shared" si="37"/>
        <v>0</v>
      </c>
      <c r="Z465" s="117">
        <f t="shared" si="37"/>
        <v>0</v>
      </c>
      <c r="AA465" s="118">
        <f t="shared" si="38"/>
        <v>0</v>
      </c>
      <c r="AB465" s="118">
        <f t="shared" si="39"/>
        <v>0</v>
      </c>
      <c r="AC465" s="117">
        <f t="shared" si="40"/>
        <v>0</v>
      </c>
      <c r="AD465" s="118">
        <f t="shared" si="41"/>
        <v>0</v>
      </c>
      <c r="AE465" s="357"/>
      <c r="AF465" s="357"/>
      <c r="AG465" s="357"/>
      <c r="AH465" s="379">
        <v>30</v>
      </c>
      <c r="AI465" s="382">
        <f t="shared" si="46"/>
        <v>0</v>
      </c>
      <c r="AJ465" s="382">
        <f t="shared" si="47"/>
        <v>0</v>
      </c>
      <c r="AK465" s="382">
        <f t="shared" si="48"/>
        <v>0</v>
      </c>
      <c r="AL465" s="357">
        <f t="shared" si="32"/>
        <v>0</v>
      </c>
      <c r="AM465" s="357">
        <f t="shared" si="33"/>
        <v>0</v>
      </c>
      <c r="AN465" s="382">
        <f t="shared" si="49"/>
        <v>0</v>
      </c>
      <c r="AO465" s="357">
        <f t="shared" si="35"/>
        <v>0</v>
      </c>
      <c r="AV465" s="355"/>
      <c r="AW465" s="355"/>
      <c r="AX465" s="355"/>
      <c r="AY465" s="355"/>
      <c r="AZ465" s="355"/>
      <c r="BA465" s="355"/>
      <c r="BB465" s="355"/>
      <c r="BC465" s="355"/>
      <c r="BD465" s="355"/>
      <c r="BE465" s="355"/>
      <c r="BF465" s="355"/>
      <c r="BG465" s="355"/>
      <c r="BH465" s="355"/>
    </row>
    <row r="466" spans="1:60" s="356" customFormat="1" ht="20.100000000000001" customHeight="1" x14ac:dyDescent="0.25">
      <c r="A466" s="8"/>
      <c r="B466" s="8"/>
      <c r="C466" s="8"/>
      <c r="D466" s="8"/>
      <c r="E466" s="8"/>
      <c r="F466" s="8"/>
      <c r="G466" s="8"/>
      <c r="H466" s="8"/>
      <c r="I466" s="8"/>
      <c r="J466" s="8"/>
      <c r="K466" s="153" t="s">
        <v>54</v>
      </c>
      <c r="L466" s="153"/>
      <c r="M466" s="153"/>
      <c r="N466" s="153"/>
      <c r="O466" s="193">
        <f>ROUNDUP(O447,-O462)</f>
        <v>470280</v>
      </c>
      <c r="P466" s="193"/>
      <c r="Q466" s="193"/>
      <c r="R466" s="193"/>
      <c r="W466" s="380">
        <f t="shared" si="36"/>
        <v>31</v>
      </c>
      <c r="X466" s="117">
        <f t="shared" si="37"/>
        <v>0</v>
      </c>
      <c r="Y466" s="117">
        <f t="shared" si="37"/>
        <v>0</v>
      </c>
      <c r="Z466" s="117">
        <f t="shared" si="37"/>
        <v>0</v>
      </c>
      <c r="AA466" s="118">
        <f t="shared" si="38"/>
        <v>0</v>
      </c>
      <c r="AB466" s="118">
        <f t="shared" si="39"/>
        <v>0</v>
      </c>
      <c r="AC466" s="117">
        <f t="shared" si="40"/>
        <v>0</v>
      </c>
      <c r="AD466" s="118">
        <f t="shared" si="41"/>
        <v>0</v>
      </c>
      <c r="AE466" s="357"/>
      <c r="AF466" s="357"/>
      <c r="AG466" s="357"/>
      <c r="AH466" s="379">
        <v>31</v>
      </c>
      <c r="AI466" s="357">
        <v>0</v>
      </c>
      <c r="AJ466" s="382">
        <v>0</v>
      </c>
      <c r="AK466" s="357">
        <v>0</v>
      </c>
      <c r="AL466" s="357">
        <f t="shared" si="32"/>
        <v>0</v>
      </c>
      <c r="AM466" s="357">
        <f t="shared" si="33"/>
        <v>0</v>
      </c>
      <c r="AN466" s="357">
        <v>0</v>
      </c>
      <c r="AO466" s="357">
        <f t="shared" si="35"/>
        <v>0</v>
      </c>
      <c r="AV466" s="355"/>
      <c r="AW466" s="355"/>
      <c r="AX466" s="355"/>
      <c r="AY466" s="355"/>
      <c r="AZ466" s="355"/>
      <c r="BA466" s="355"/>
      <c r="BB466" s="355"/>
      <c r="BC466" s="355"/>
      <c r="BD466" s="355"/>
      <c r="BE466" s="355"/>
      <c r="BF466" s="355"/>
      <c r="BG466" s="355"/>
      <c r="BH466" s="355"/>
    </row>
    <row r="467" spans="1:60" ht="20.100000000000001" customHeight="1" x14ac:dyDescent="0.25">
      <c r="A467" s="8"/>
      <c r="B467" s="8"/>
      <c r="C467" s="8"/>
      <c r="D467" s="8"/>
      <c r="E467" s="8"/>
      <c r="F467" s="8"/>
      <c r="G467" s="8"/>
      <c r="H467" s="8"/>
      <c r="I467" s="8"/>
      <c r="J467" s="8"/>
      <c r="K467" s="8"/>
      <c r="L467" s="8"/>
      <c r="M467" s="8"/>
      <c r="N467" s="8"/>
      <c r="O467" s="8"/>
      <c r="P467" s="8"/>
      <c r="Q467" s="8"/>
      <c r="R467" s="8"/>
      <c r="W467" s="380">
        <f t="shared" si="36"/>
        <v>32</v>
      </c>
      <c r="X467" s="117">
        <f t="shared" si="37"/>
        <v>0</v>
      </c>
      <c r="Y467" s="117">
        <f t="shared" si="37"/>
        <v>0</v>
      </c>
      <c r="Z467" s="117">
        <f t="shared" si="37"/>
        <v>0</v>
      </c>
      <c r="AA467" s="118">
        <f t="shared" si="38"/>
        <v>0</v>
      </c>
      <c r="AB467" s="118">
        <f t="shared" si="39"/>
        <v>0</v>
      </c>
      <c r="AC467" s="117">
        <f t="shared" si="40"/>
        <v>0</v>
      </c>
      <c r="AD467" s="118">
        <f t="shared" si="41"/>
        <v>0</v>
      </c>
      <c r="AH467" s="379">
        <v>32</v>
      </c>
      <c r="AI467" s="357">
        <v>0</v>
      </c>
      <c r="AJ467" s="382">
        <v>0</v>
      </c>
      <c r="AK467" s="357">
        <v>0</v>
      </c>
      <c r="AL467" s="357">
        <f t="shared" si="32"/>
        <v>0</v>
      </c>
      <c r="AM467" s="357">
        <f t="shared" si="33"/>
        <v>0</v>
      </c>
      <c r="AN467" s="357">
        <v>0</v>
      </c>
      <c r="AO467" s="357">
        <f t="shared" si="35"/>
        <v>0</v>
      </c>
      <c r="AV467" s="369"/>
      <c r="AW467" s="369"/>
      <c r="AX467" s="369"/>
      <c r="AY467" s="369"/>
      <c r="AZ467" s="369"/>
      <c r="BA467" s="369"/>
      <c r="BB467" s="369"/>
      <c r="BC467" s="369"/>
      <c r="BD467" s="369"/>
      <c r="BE467" s="369"/>
      <c r="BF467" s="369"/>
      <c r="BG467" s="369"/>
      <c r="BH467" s="369"/>
    </row>
    <row r="468" spans="1:60" ht="20.100000000000001" customHeight="1" x14ac:dyDescent="0.25">
      <c r="A468" s="8"/>
      <c r="B468" s="8"/>
      <c r="C468" s="8"/>
      <c r="D468" s="8"/>
      <c r="E468" s="8"/>
      <c r="F468" s="8"/>
      <c r="G468" s="8"/>
      <c r="H468" s="8"/>
      <c r="I468" s="8"/>
      <c r="J468" s="8"/>
      <c r="K468" s="8"/>
      <c r="L468" s="8"/>
      <c r="M468" s="8"/>
      <c r="N468" s="8"/>
      <c r="O468" s="8"/>
      <c r="P468" s="8"/>
      <c r="Q468" s="8"/>
      <c r="R468" s="8"/>
      <c r="W468" s="380">
        <f t="shared" si="36"/>
        <v>33</v>
      </c>
      <c r="X468" s="117">
        <f t="shared" ref="X468:Z499" si="50">AI468/100</f>
        <v>0</v>
      </c>
      <c r="Y468" s="117">
        <f t="shared" si="50"/>
        <v>0</v>
      </c>
      <c r="Z468" s="117">
        <f t="shared" si="50"/>
        <v>0</v>
      </c>
      <c r="AA468" s="118">
        <f t="shared" si="38"/>
        <v>0</v>
      </c>
      <c r="AB468" s="118">
        <f t="shared" si="39"/>
        <v>0</v>
      </c>
      <c r="AC468" s="117">
        <f t="shared" si="40"/>
        <v>0</v>
      </c>
      <c r="AD468" s="118">
        <f t="shared" si="41"/>
        <v>0</v>
      </c>
      <c r="AH468" s="379">
        <v>33</v>
      </c>
      <c r="AI468" s="357">
        <v>0</v>
      </c>
      <c r="AJ468" s="382">
        <v>0</v>
      </c>
      <c r="AK468" s="357">
        <v>0</v>
      </c>
      <c r="AL468" s="357">
        <f t="shared" si="32"/>
        <v>0</v>
      </c>
      <c r="AM468" s="357">
        <f t="shared" si="33"/>
        <v>0</v>
      </c>
      <c r="AN468" s="357">
        <v>0</v>
      </c>
      <c r="AO468" s="357">
        <f t="shared" si="35"/>
        <v>0</v>
      </c>
      <c r="AV468" s="369"/>
      <c r="AW468" s="369"/>
      <c r="AX468" s="369"/>
      <c r="AY468" s="369"/>
      <c r="AZ468" s="369"/>
      <c r="BA468" s="369"/>
      <c r="BB468" s="369"/>
      <c r="BC468" s="369"/>
      <c r="BD468" s="369"/>
      <c r="BE468" s="369"/>
      <c r="BF468" s="369"/>
      <c r="BG468" s="369"/>
      <c r="BH468" s="369"/>
    </row>
    <row r="469" spans="1:60" ht="20.100000000000001" customHeight="1" x14ac:dyDescent="0.25">
      <c r="A469" s="8"/>
      <c r="B469" s="8"/>
      <c r="C469" s="8"/>
      <c r="D469" s="8"/>
      <c r="E469" s="8"/>
      <c r="F469" s="8"/>
      <c r="G469" s="8"/>
      <c r="H469" s="8"/>
      <c r="I469" s="8"/>
      <c r="J469" s="8"/>
      <c r="K469" s="8"/>
      <c r="L469" s="8"/>
      <c r="M469" s="8"/>
      <c r="N469" s="8"/>
      <c r="O469" s="8"/>
      <c r="P469" s="8"/>
      <c r="Q469" s="8"/>
      <c r="R469" s="8"/>
      <c r="W469" s="380">
        <f t="shared" si="36"/>
        <v>34</v>
      </c>
      <c r="X469" s="117">
        <f t="shared" si="50"/>
        <v>0</v>
      </c>
      <c r="Y469" s="117">
        <f t="shared" si="50"/>
        <v>0</v>
      </c>
      <c r="Z469" s="117">
        <f t="shared" si="50"/>
        <v>0</v>
      </c>
      <c r="AA469" s="118">
        <f t="shared" si="38"/>
        <v>0</v>
      </c>
      <c r="AB469" s="118">
        <f t="shared" si="39"/>
        <v>0</v>
      </c>
      <c r="AC469" s="117">
        <f t="shared" si="40"/>
        <v>0</v>
      </c>
      <c r="AD469" s="118">
        <f t="shared" si="41"/>
        <v>0</v>
      </c>
      <c r="AH469" s="379">
        <v>34</v>
      </c>
      <c r="AI469" s="357">
        <v>0</v>
      </c>
      <c r="AJ469" s="382">
        <v>0</v>
      </c>
      <c r="AK469" s="357">
        <v>0</v>
      </c>
      <c r="AL469" s="357">
        <f t="shared" si="32"/>
        <v>0</v>
      </c>
      <c r="AM469" s="357">
        <f t="shared" si="33"/>
        <v>0</v>
      </c>
      <c r="AN469" s="357">
        <v>0</v>
      </c>
      <c r="AO469" s="357">
        <f t="shared" si="35"/>
        <v>0</v>
      </c>
      <c r="AV469" s="369"/>
      <c r="AW469" s="369"/>
      <c r="AX469" s="369"/>
      <c r="AY469" s="369"/>
      <c r="AZ469" s="369"/>
      <c r="BA469" s="369"/>
      <c r="BB469" s="369"/>
      <c r="BC469" s="369"/>
      <c r="BD469" s="369"/>
      <c r="BE469" s="369"/>
      <c r="BF469" s="369"/>
      <c r="BG469" s="369"/>
      <c r="BH469" s="369"/>
    </row>
    <row r="470" spans="1:60" s="356" customFormat="1" ht="20.100000000000001" customHeight="1" x14ac:dyDescent="0.25">
      <c r="A470" s="171" t="s">
        <v>230</v>
      </c>
      <c r="B470" s="171"/>
      <c r="C470" s="171"/>
      <c r="D470" s="171"/>
      <c r="E470" s="171"/>
      <c r="F470" s="171"/>
      <c r="G470" s="171"/>
      <c r="H470" s="171"/>
      <c r="I470" s="171"/>
      <c r="J470" s="171"/>
      <c r="K470" s="171"/>
      <c r="L470" s="171"/>
      <c r="M470" s="171"/>
      <c r="N470" s="171"/>
      <c r="O470" s="171"/>
      <c r="P470" s="171"/>
      <c r="Q470" s="171"/>
      <c r="R470" s="171"/>
      <c r="W470" s="380">
        <f t="shared" si="36"/>
        <v>35</v>
      </c>
      <c r="X470" s="117">
        <f t="shared" si="50"/>
        <v>0</v>
      </c>
      <c r="Y470" s="117">
        <f t="shared" si="50"/>
        <v>0</v>
      </c>
      <c r="Z470" s="117">
        <f t="shared" si="50"/>
        <v>0</v>
      </c>
      <c r="AA470" s="118">
        <f t="shared" si="38"/>
        <v>0</v>
      </c>
      <c r="AB470" s="118">
        <f t="shared" si="39"/>
        <v>0</v>
      </c>
      <c r="AC470" s="117">
        <f t="shared" si="40"/>
        <v>0</v>
      </c>
      <c r="AD470" s="118">
        <f t="shared" si="41"/>
        <v>0</v>
      </c>
      <c r="AE470" s="357"/>
      <c r="AF470" s="357"/>
      <c r="AG470" s="357"/>
      <c r="AH470" s="379">
        <v>35</v>
      </c>
      <c r="AI470" s="357">
        <v>0</v>
      </c>
      <c r="AJ470" s="382">
        <v>0</v>
      </c>
      <c r="AK470" s="357">
        <v>0</v>
      </c>
      <c r="AL470" s="357">
        <f t="shared" si="32"/>
        <v>0</v>
      </c>
      <c r="AM470" s="357">
        <f t="shared" si="33"/>
        <v>0</v>
      </c>
      <c r="AN470" s="357">
        <v>0</v>
      </c>
      <c r="AO470" s="357">
        <f t="shared" si="35"/>
        <v>0</v>
      </c>
      <c r="AV470" s="355"/>
      <c r="AW470" s="355"/>
      <c r="AX470" s="355"/>
      <c r="AY470" s="355"/>
      <c r="AZ470" s="355"/>
      <c r="BA470" s="355"/>
      <c r="BB470" s="355"/>
      <c r="BC470" s="355"/>
      <c r="BD470" s="355"/>
      <c r="BE470" s="355"/>
      <c r="BF470" s="355"/>
      <c r="BG470" s="355"/>
      <c r="BH470" s="355"/>
    </row>
    <row r="471" spans="1:60" s="356" customFormat="1" ht="20.100000000000001" customHeight="1" x14ac:dyDescent="0.25">
      <c r="A471" s="171" t="s">
        <v>61</v>
      </c>
      <c r="B471" s="171"/>
      <c r="C471" s="171"/>
      <c r="D471" s="171"/>
      <c r="E471" s="171"/>
      <c r="F471" s="171"/>
      <c r="G471" s="171"/>
      <c r="H471" s="171"/>
      <c r="I471" s="171"/>
      <c r="J471" s="171"/>
      <c r="K471" s="171"/>
      <c r="L471" s="171"/>
      <c r="M471" s="171"/>
      <c r="N471" s="171"/>
      <c r="O471" s="171"/>
      <c r="P471" s="171"/>
      <c r="Q471" s="171"/>
      <c r="R471" s="171"/>
      <c r="W471" s="380">
        <f t="shared" si="36"/>
        <v>36</v>
      </c>
      <c r="X471" s="117">
        <f t="shared" si="50"/>
        <v>0</v>
      </c>
      <c r="Y471" s="117">
        <f t="shared" si="50"/>
        <v>0</v>
      </c>
      <c r="Z471" s="117">
        <f t="shared" si="50"/>
        <v>0</v>
      </c>
      <c r="AA471" s="118">
        <f t="shared" si="38"/>
        <v>0</v>
      </c>
      <c r="AB471" s="118">
        <f t="shared" si="39"/>
        <v>0</v>
      </c>
      <c r="AC471" s="117">
        <f t="shared" si="40"/>
        <v>0</v>
      </c>
      <c r="AD471" s="118">
        <f t="shared" si="41"/>
        <v>0</v>
      </c>
      <c r="AE471" s="357"/>
      <c r="AF471" s="357"/>
      <c r="AG471" s="357"/>
      <c r="AH471" s="379">
        <v>36</v>
      </c>
      <c r="AI471" s="357">
        <v>0</v>
      </c>
      <c r="AJ471" s="382">
        <v>0</v>
      </c>
      <c r="AK471" s="357">
        <v>0</v>
      </c>
      <c r="AL471" s="357">
        <f t="shared" si="32"/>
        <v>0</v>
      </c>
      <c r="AM471" s="357">
        <f t="shared" si="33"/>
        <v>0</v>
      </c>
      <c r="AN471" s="357">
        <v>0</v>
      </c>
      <c r="AO471" s="357">
        <f t="shared" si="35"/>
        <v>0</v>
      </c>
      <c r="AV471" s="355"/>
      <c r="AW471" s="355"/>
      <c r="AX471" s="355"/>
      <c r="AY471" s="355"/>
      <c r="AZ471" s="355"/>
      <c r="BA471" s="355"/>
      <c r="BB471" s="355"/>
      <c r="BC471" s="355"/>
      <c r="BD471" s="355"/>
      <c r="BE471" s="355"/>
      <c r="BF471" s="355"/>
      <c r="BG471" s="355"/>
      <c r="BH471" s="355"/>
    </row>
    <row r="472" spans="1:60" ht="20.100000000000001" customHeight="1" x14ac:dyDescent="0.25">
      <c r="A472" s="8"/>
      <c r="B472" s="8"/>
      <c r="C472" s="8"/>
      <c r="D472" s="8"/>
      <c r="E472" s="8"/>
      <c r="F472" s="8"/>
      <c r="G472" s="8"/>
      <c r="H472" s="8"/>
      <c r="I472" s="8"/>
      <c r="J472" s="8"/>
      <c r="K472" s="8"/>
      <c r="L472" s="8"/>
      <c r="M472" s="8"/>
      <c r="N472" s="8"/>
      <c r="O472" s="8"/>
      <c r="P472" s="8"/>
      <c r="Q472" s="8"/>
      <c r="R472" s="8"/>
      <c r="W472" s="380">
        <f t="shared" si="36"/>
        <v>37</v>
      </c>
      <c r="X472" s="117">
        <f t="shared" si="50"/>
        <v>0</v>
      </c>
      <c r="Y472" s="117">
        <f t="shared" si="50"/>
        <v>0</v>
      </c>
      <c r="Z472" s="117">
        <f t="shared" si="50"/>
        <v>0</v>
      </c>
      <c r="AA472" s="118">
        <f t="shared" si="38"/>
        <v>0</v>
      </c>
      <c r="AB472" s="118">
        <f t="shared" si="39"/>
        <v>0</v>
      </c>
      <c r="AC472" s="117">
        <f t="shared" si="40"/>
        <v>0</v>
      </c>
      <c r="AD472" s="118">
        <f t="shared" si="41"/>
        <v>0</v>
      </c>
      <c r="AH472" s="379">
        <v>37</v>
      </c>
      <c r="AI472" s="357">
        <v>0</v>
      </c>
      <c r="AJ472" s="382">
        <v>0</v>
      </c>
      <c r="AK472" s="357">
        <v>0</v>
      </c>
      <c r="AL472" s="357">
        <f t="shared" si="32"/>
        <v>0</v>
      </c>
      <c r="AM472" s="357">
        <f t="shared" si="33"/>
        <v>0</v>
      </c>
      <c r="AN472" s="357">
        <v>0</v>
      </c>
      <c r="AO472" s="357">
        <f t="shared" si="35"/>
        <v>0</v>
      </c>
      <c r="AV472" s="369"/>
      <c r="AW472" s="369"/>
      <c r="AX472" s="369"/>
      <c r="AY472" s="369"/>
      <c r="AZ472" s="369"/>
      <c r="BA472" s="369"/>
      <c r="BB472" s="369"/>
      <c r="BC472" s="369"/>
      <c r="BD472" s="369"/>
      <c r="BE472" s="369"/>
      <c r="BF472" s="369"/>
      <c r="BG472" s="369"/>
      <c r="BH472" s="369"/>
    </row>
    <row r="473" spans="1:60" s="356" customFormat="1" ht="20.100000000000001" customHeight="1" x14ac:dyDescent="0.25">
      <c r="W473" s="380">
        <f t="shared" si="36"/>
        <v>38</v>
      </c>
      <c r="X473" s="117">
        <f t="shared" si="50"/>
        <v>0</v>
      </c>
      <c r="Y473" s="117">
        <f t="shared" si="50"/>
        <v>0</v>
      </c>
      <c r="Z473" s="117">
        <f t="shared" si="50"/>
        <v>0</v>
      </c>
      <c r="AA473" s="118">
        <f t="shared" si="38"/>
        <v>0</v>
      </c>
      <c r="AB473" s="118">
        <f t="shared" si="39"/>
        <v>0</v>
      </c>
      <c r="AC473" s="117">
        <f t="shared" si="40"/>
        <v>0</v>
      </c>
      <c r="AD473" s="118">
        <f t="shared" si="41"/>
        <v>0</v>
      </c>
      <c r="AE473" s="357"/>
      <c r="AF473" s="357"/>
      <c r="AG473" s="357"/>
      <c r="AH473" s="379">
        <v>38</v>
      </c>
      <c r="AI473" s="357">
        <v>0</v>
      </c>
      <c r="AJ473" s="382">
        <v>0</v>
      </c>
      <c r="AK473" s="357">
        <v>0</v>
      </c>
      <c r="AL473" s="357">
        <f t="shared" si="32"/>
        <v>0</v>
      </c>
      <c r="AM473" s="357">
        <f t="shared" si="33"/>
        <v>0</v>
      </c>
      <c r="AN473" s="357">
        <v>0</v>
      </c>
      <c r="AO473" s="357">
        <f t="shared" si="35"/>
        <v>0</v>
      </c>
      <c r="AV473" s="355"/>
      <c r="AW473" s="355"/>
      <c r="AX473" s="355"/>
      <c r="AY473" s="355"/>
      <c r="AZ473" s="355"/>
      <c r="BA473" s="355"/>
      <c r="BB473" s="355"/>
      <c r="BC473" s="355"/>
      <c r="BD473" s="355"/>
      <c r="BE473" s="355"/>
      <c r="BF473" s="355"/>
      <c r="BG473" s="355"/>
      <c r="BH473" s="355"/>
    </row>
    <row r="474" spans="1:60" s="356" customFormat="1" ht="20.100000000000001" customHeight="1" x14ac:dyDescent="0.25">
      <c r="W474" s="380">
        <f t="shared" si="36"/>
        <v>39</v>
      </c>
      <c r="X474" s="117">
        <f t="shared" si="50"/>
        <v>0</v>
      </c>
      <c r="Y474" s="117">
        <f t="shared" si="50"/>
        <v>0</v>
      </c>
      <c r="Z474" s="117">
        <f t="shared" si="50"/>
        <v>0</v>
      </c>
      <c r="AA474" s="118">
        <f t="shared" si="38"/>
        <v>0</v>
      </c>
      <c r="AB474" s="118">
        <f t="shared" si="39"/>
        <v>0</v>
      </c>
      <c r="AC474" s="117">
        <f t="shared" si="40"/>
        <v>0</v>
      </c>
      <c r="AD474" s="118">
        <f t="shared" si="41"/>
        <v>0</v>
      </c>
      <c r="AE474" s="357"/>
      <c r="AF474" s="357"/>
      <c r="AG474" s="357"/>
      <c r="AH474" s="379">
        <v>39</v>
      </c>
      <c r="AI474" s="357">
        <v>0</v>
      </c>
      <c r="AJ474" s="382">
        <v>0</v>
      </c>
      <c r="AK474" s="357">
        <v>0</v>
      </c>
      <c r="AL474" s="357">
        <f t="shared" si="32"/>
        <v>0</v>
      </c>
      <c r="AM474" s="357">
        <f t="shared" si="33"/>
        <v>0</v>
      </c>
      <c r="AN474" s="357">
        <v>0</v>
      </c>
      <c r="AO474" s="357">
        <f t="shared" si="35"/>
        <v>0</v>
      </c>
      <c r="AV474" s="355"/>
      <c r="AW474" s="355"/>
      <c r="AX474" s="355"/>
      <c r="AY474" s="355"/>
      <c r="AZ474" s="355"/>
      <c r="BA474" s="355"/>
      <c r="BB474" s="355"/>
      <c r="BC474" s="355"/>
      <c r="BD474" s="355"/>
      <c r="BE474" s="355"/>
      <c r="BF474" s="355"/>
      <c r="BG474" s="355"/>
      <c r="BH474" s="355"/>
    </row>
    <row r="475" spans="1:60" s="356" customFormat="1" ht="20.100000000000001" customHeight="1" x14ac:dyDescent="0.25">
      <c r="W475" s="380">
        <f t="shared" si="36"/>
        <v>40</v>
      </c>
      <c r="X475" s="117">
        <f t="shared" si="50"/>
        <v>0</v>
      </c>
      <c r="Y475" s="117">
        <f t="shared" si="50"/>
        <v>0</v>
      </c>
      <c r="Z475" s="117">
        <f t="shared" si="50"/>
        <v>0</v>
      </c>
      <c r="AA475" s="118">
        <f t="shared" si="38"/>
        <v>0</v>
      </c>
      <c r="AB475" s="118">
        <f t="shared" si="39"/>
        <v>0</v>
      </c>
      <c r="AC475" s="117">
        <f t="shared" si="40"/>
        <v>0</v>
      </c>
      <c r="AD475" s="118">
        <f t="shared" si="41"/>
        <v>0</v>
      </c>
      <c r="AE475" s="357"/>
      <c r="AF475" s="357"/>
      <c r="AG475" s="357"/>
      <c r="AH475" s="379">
        <v>40</v>
      </c>
      <c r="AI475" s="357">
        <v>0</v>
      </c>
      <c r="AJ475" s="382">
        <v>0</v>
      </c>
      <c r="AK475" s="357">
        <v>0</v>
      </c>
      <c r="AL475" s="357">
        <f t="shared" si="32"/>
        <v>0</v>
      </c>
      <c r="AM475" s="357">
        <f t="shared" si="33"/>
        <v>0</v>
      </c>
      <c r="AN475" s="357">
        <v>0</v>
      </c>
      <c r="AO475" s="357">
        <f t="shared" si="35"/>
        <v>0</v>
      </c>
      <c r="AV475" s="355"/>
      <c r="AW475" s="355"/>
      <c r="AX475" s="355"/>
      <c r="AY475" s="355"/>
      <c r="AZ475" s="355"/>
      <c r="BA475" s="355"/>
      <c r="BB475" s="355"/>
      <c r="BC475" s="355"/>
      <c r="BD475" s="355"/>
      <c r="BE475" s="355"/>
      <c r="BF475" s="355"/>
      <c r="BG475" s="355"/>
      <c r="BH475" s="355"/>
    </row>
    <row r="476" spans="1:60" s="356" customFormat="1" ht="20.100000000000001" customHeight="1" x14ac:dyDescent="0.25">
      <c r="W476" s="380">
        <f t="shared" si="36"/>
        <v>41</v>
      </c>
      <c r="X476" s="117">
        <f t="shared" si="50"/>
        <v>0</v>
      </c>
      <c r="Y476" s="117">
        <f t="shared" si="50"/>
        <v>0</v>
      </c>
      <c r="Z476" s="117">
        <f t="shared" si="50"/>
        <v>0</v>
      </c>
      <c r="AA476" s="118">
        <f t="shared" si="38"/>
        <v>0</v>
      </c>
      <c r="AB476" s="118">
        <f t="shared" si="39"/>
        <v>0</v>
      </c>
      <c r="AC476" s="117">
        <f t="shared" si="40"/>
        <v>0</v>
      </c>
      <c r="AD476" s="118">
        <f t="shared" si="41"/>
        <v>0</v>
      </c>
      <c r="AE476" s="357"/>
      <c r="AF476" s="357"/>
      <c r="AG476" s="357"/>
      <c r="AH476" s="379">
        <v>41</v>
      </c>
      <c r="AI476" s="357">
        <v>0</v>
      </c>
      <c r="AJ476" s="382">
        <v>0</v>
      </c>
      <c r="AK476" s="357">
        <v>0</v>
      </c>
      <c r="AL476" s="357">
        <f t="shared" si="32"/>
        <v>0</v>
      </c>
      <c r="AM476" s="357">
        <f t="shared" si="33"/>
        <v>0</v>
      </c>
      <c r="AN476" s="357">
        <v>0</v>
      </c>
      <c r="AO476" s="357">
        <f t="shared" si="35"/>
        <v>0</v>
      </c>
      <c r="AV476" s="355"/>
      <c r="AW476" s="355"/>
      <c r="AX476" s="355"/>
      <c r="AY476" s="355"/>
      <c r="AZ476" s="355"/>
      <c r="BA476" s="355"/>
      <c r="BB476" s="355"/>
      <c r="BC476" s="355"/>
      <c r="BD476" s="355"/>
      <c r="BE476" s="355"/>
      <c r="BF476" s="355"/>
      <c r="BG476" s="355"/>
      <c r="BH476" s="355"/>
    </row>
    <row r="477" spans="1:60" s="356" customFormat="1" ht="20.100000000000001" customHeight="1" x14ac:dyDescent="0.25">
      <c r="W477" s="380">
        <f t="shared" si="36"/>
        <v>42</v>
      </c>
      <c r="X477" s="117">
        <f t="shared" si="50"/>
        <v>0</v>
      </c>
      <c r="Y477" s="117">
        <f t="shared" si="50"/>
        <v>0</v>
      </c>
      <c r="Z477" s="117">
        <f t="shared" si="50"/>
        <v>0</v>
      </c>
      <c r="AA477" s="118">
        <f t="shared" si="38"/>
        <v>0</v>
      </c>
      <c r="AB477" s="118">
        <f t="shared" si="39"/>
        <v>0</v>
      </c>
      <c r="AC477" s="117">
        <f t="shared" si="40"/>
        <v>0</v>
      </c>
      <c r="AD477" s="118">
        <f t="shared" si="41"/>
        <v>0</v>
      </c>
      <c r="AE477" s="357"/>
      <c r="AF477" s="357"/>
      <c r="AG477" s="357"/>
      <c r="AH477" s="379">
        <v>42</v>
      </c>
      <c r="AI477" s="357">
        <v>0</v>
      </c>
      <c r="AJ477" s="382">
        <v>0</v>
      </c>
      <c r="AK477" s="357">
        <v>0</v>
      </c>
      <c r="AL477" s="357">
        <f t="shared" si="32"/>
        <v>0</v>
      </c>
      <c r="AM477" s="357">
        <f t="shared" si="33"/>
        <v>0</v>
      </c>
      <c r="AN477" s="357">
        <v>0</v>
      </c>
      <c r="AO477" s="357">
        <f t="shared" si="35"/>
        <v>0</v>
      </c>
      <c r="AV477" s="355"/>
      <c r="AW477" s="355"/>
      <c r="AX477" s="355"/>
      <c r="AY477" s="355"/>
      <c r="AZ477" s="355"/>
      <c r="BA477" s="355"/>
      <c r="BB477" s="355"/>
      <c r="BC477" s="355"/>
      <c r="BD477" s="355"/>
      <c r="BE477" s="355"/>
      <c r="BF477" s="355"/>
      <c r="BG477" s="355"/>
      <c r="BH477" s="355"/>
    </row>
    <row r="478" spans="1:60" s="356" customFormat="1" ht="20.100000000000001" customHeight="1" x14ac:dyDescent="0.25">
      <c r="W478" s="380">
        <f t="shared" si="36"/>
        <v>43</v>
      </c>
      <c r="X478" s="117">
        <f t="shared" si="50"/>
        <v>0</v>
      </c>
      <c r="Y478" s="117">
        <f t="shared" si="50"/>
        <v>0</v>
      </c>
      <c r="Z478" s="117">
        <f t="shared" si="50"/>
        <v>0</v>
      </c>
      <c r="AA478" s="118">
        <f t="shared" si="38"/>
        <v>0</v>
      </c>
      <c r="AB478" s="118">
        <f t="shared" si="39"/>
        <v>0</v>
      </c>
      <c r="AC478" s="117">
        <f t="shared" si="40"/>
        <v>0</v>
      </c>
      <c r="AD478" s="118">
        <f t="shared" si="41"/>
        <v>0</v>
      </c>
      <c r="AE478" s="357"/>
      <c r="AF478" s="357"/>
      <c r="AG478" s="357"/>
      <c r="AH478" s="379">
        <v>43</v>
      </c>
      <c r="AI478" s="357">
        <v>0</v>
      </c>
      <c r="AJ478" s="382">
        <v>0</v>
      </c>
      <c r="AK478" s="357">
        <v>0</v>
      </c>
      <c r="AL478" s="357">
        <f t="shared" si="32"/>
        <v>0</v>
      </c>
      <c r="AM478" s="357">
        <f t="shared" si="33"/>
        <v>0</v>
      </c>
      <c r="AN478" s="357">
        <v>0</v>
      </c>
      <c r="AO478" s="357">
        <f t="shared" si="35"/>
        <v>0</v>
      </c>
      <c r="AV478" s="355"/>
      <c r="AW478" s="355"/>
      <c r="AX478" s="355"/>
      <c r="AY478" s="355"/>
      <c r="AZ478" s="355"/>
      <c r="BA478" s="355"/>
      <c r="BB478" s="355"/>
      <c r="BC478" s="355"/>
      <c r="BD478" s="355"/>
      <c r="BE478" s="355"/>
      <c r="BF478" s="355"/>
      <c r="BG478" s="355"/>
      <c r="BH478" s="355"/>
    </row>
    <row r="479" spans="1:60" s="356" customFormat="1" ht="20.100000000000001" customHeight="1" x14ac:dyDescent="0.25">
      <c r="W479" s="380">
        <f t="shared" si="36"/>
        <v>44</v>
      </c>
      <c r="X479" s="117">
        <f t="shared" si="50"/>
        <v>0</v>
      </c>
      <c r="Y479" s="117">
        <f t="shared" si="50"/>
        <v>0</v>
      </c>
      <c r="Z479" s="117">
        <f t="shared" si="50"/>
        <v>0</v>
      </c>
      <c r="AA479" s="118">
        <f t="shared" si="38"/>
        <v>0</v>
      </c>
      <c r="AB479" s="118">
        <f t="shared" si="39"/>
        <v>0</v>
      </c>
      <c r="AC479" s="117">
        <f t="shared" si="40"/>
        <v>0</v>
      </c>
      <c r="AD479" s="118">
        <f t="shared" si="41"/>
        <v>0</v>
      </c>
      <c r="AE479" s="357"/>
      <c r="AF479" s="357"/>
      <c r="AG479" s="357"/>
      <c r="AH479" s="379">
        <v>44</v>
      </c>
      <c r="AI479" s="357">
        <v>0</v>
      </c>
      <c r="AJ479" s="382">
        <v>0</v>
      </c>
      <c r="AK479" s="357">
        <v>0</v>
      </c>
      <c r="AL479" s="357">
        <f t="shared" si="32"/>
        <v>0</v>
      </c>
      <c r="AM479" s="357">
        <f t="shared" si="33"/>
        <v>0</v>
      </c>
      <c r="AN479" s="357">
        <v>0</v>
      </c>
      <c r="AO479" s="357">
        <f t="shared" si="35"/>
        <v>0</v>
      </c>
      <c r="AV479" s="355"/>
      <c r="AW479" s="355"/>
      <c r="AX479" s="355"/>
      <c r="AY479" s="355"/>
      <c r="AZ479" s="355"/>
      <c r="BA479" s="355"/>
      <c r="BB479" s="355"/>
      <c r="BC479" s="355"/>
      <c r="BD479" s="355"/>
      <c r="BE479" s="355"/>
      <c r="BF479" s="355"/>
      <c r="BG479" s="355"/>
      <c r="BH479" s="355"/>
    </row>
    <row r="480" spans="1:60" s="356" customFormat="1" ht="20.100000000000001" customHeight="1" x14ac:dyDescent="0.25">
      <c r="W480" s="380">
        <f t="shared" si="36"/>
        <v>45</v>
      </c>
      <c r="X480" s="117">
        <f t="shared" si="50"/>
        <v>0</v>
      </c>
      <c r="Y480" s="117">
        <f t="shared" si="50"/>
        <v>0</v>
      </c>
      <c r="Z480" s="117">
        <f t="shared" si="50"/>
        <v>0</v>
      </c>
      <c r="AA480" s="118">
        <f t="shared" si="38"/>
        <v>0</v>
      </c>
      <c r="AB480" s="118">
        <f t="shared" si="39"/>
        <v>0</v>
      </c>
      <c r="AC480" s="117">
        <f t="shared" si="40"/>
        <v>0</v>
      </c>
      <c r="AD480" s="118">
        <f t="shared" si="41"/>
        <v>0</v>
      </c>
      <c r="AE480" s="357"/>
      <c r="AF480" s="357"/>
      <c r="AG480" s="357"/>
      <c r="AH480" s="379">
        <v>45</v>
      </c>
      <c r="AI480" s="357">
        <v>0</v>
      </c>
      <c r="AJ480" s="382">
        <v>0</v>
      </c>
      <c r="AK480" s="357">
        <v>0</v>
      </c>
      <c r="AL480" s="357">
        <f t="shared" si="32"/>
        <v>0</v>
      </c>
      <c r="AM480" s="357">
        <f t="shared" si="33"/>
        <v>0</v>
      </c>
      <c r="AN480" s="357">
        <v>0</v>
      </c>
      <c r="AO480" s="357">
        <f t="shared" si="35"/>
        <v>0</v>
      </c>
      <c r="AV480" s="355"/>
      <c r="AW480" s="355"/>
      <c r="AX480" s="355"/>
      <c r="AY480" s="355"/>
      <c r="AZ480" s="355"/>
      <c r="BA480" s="355"/>
      <c r="BB480" s="355"/>
      <c r="BC480" s="355"/>
      <c r="BD480" s="355"/>
      <c r="BE480" s="355"/>
      <c r="BF480" s="355"/>
      <c r="BG480" s="355"/>
      <c r="BH480" s="355"/>
    </row>
    <row r="481" spans="23:60" s="356" customFormat="1" ht="20.100000000000001" customHeight="1" x14ac:dyDescent="0.25">
      <c r="W481" s="380">
        <f t="shared" si="36"/>
        <v>46</v>
      </c>
      <c r="X481" s="117">
        <f t="shared" si="50"/>
        <v>0</v>
      </c>
      <c r="Y481" s="117">
        <f t="shared" si="50"/>
        <v>0</v>
      </c>
      <c r="Z481" s="117">
        <f t="shared" si="50"/>
        <v>0</v>
      </c>
      <c r="AA481" s="118">
        <f t="shared" si="38"/>
        <v>0</v>
      </c>
      <c r="AB481" s="118">
        <f t="shared" si="39"/>
        <v>0</v>
      </c>
      <c r="AC481" s="117">
        <f t="shared" si="40"/>
        <v>0</v>
      </c>
      <c r="AD481" s="118">
        <f t="shared" si="41"/>
        <v>0</v>
      </c>
      <c r="AE481" s="357"/>
      <c r="AF481" s="357"/>
      <c r="AG481" s="357"/>
      <c r="AH481" s="379">
        <v>46</v>
      </c>
      <c r="AI481" s="357">
        <v>0</v>
      </c>
      <c r="AJ481" s="382">
        <v>0</v>
      </c>
      <c r="AK481" s="357">
        <v>0</v>
      </c>
      <c r="AL481" s="357">
        <f t="shared" si="32"/>
        <v>0</v>
      </c>
      <c r="AM481" s="357">
        <f t="shared" si="33"/>
        <v>0</v>
      </c>
      <c r="AN481" s="357">
        <v>0</v>
      </c>
      <c r="AO481" s="357">
        <f t="shared" si="35"/>
        <v>0</v>
      </c>
      <c r="AV481" s="355"/>
      <c r="AW481" s="355"/>
      <c r="AX481" s="355"/>
      <c r="AY481" s="355"/>
      <c r="AZ481" s="355"/>
      <c r="BA481" s="355"/>
      <c r="BB481" s="355"/>
      <c r="BC481" s="355"/>
      <c r="BD481" s="355"/>
      <c r="BE481" s="355"/>
      <c r="BF481" s="355"/>
      <c r="BG481" s="355"/>
      <c r="BH481" s="355"/>
    </row>
    <row r="482" spans="23:60" s="356" customFormat="1" ht="20.100000000000001" customHeight="1" x14ac:dyDescent="0.25">
      <c r="W482" s="380">
        <f t="shared" si="36"/>
        <v>47</v>
      </c>
      <c r="X482" s="117">
        <f t="shared" si="50"/>
        <v>0</v>
      </c>
      <c r="Y482" s="117">
        <f t="shared" si="50"/>
        <v>0</v>
      </c>
      <c r="Z482" s="117">
        <f t="shared" si="50"/>
        <v>0</v>
      </c>
      <c r="AA482" s="118">
        <f t="shared" si="38"/>
        <v>0</v>
      </c>
      <c r="AB482" s="118">
        <f t="shared" si="39"/>
        <v>0</v>
      </c>
      <c r="AC482" s="117">
        <f t="shared" si="40"/>
        <v>0</v>
      </c>
      <c r="AD482" s="118">
        <f t="shared" si="41"/>
        <v>0</v>
      </c>
      <c r="AE482" s="357"/>
      <c r="AF482" s="357"/>
      <c r="AG482" s="357"/>
      <c r="AH482" s="379">
        <v>47</v>
      </c>
      <c r="AI482" s="357">
        <v>0</v>
      </c>
      <c r="AJ482" s="382">
        <v>0</v>
      </c>
      <c r="AK482" s="357">
        <v>0</v>
      </c>
      <c r="AL482" s="357">
        <f t="shared" si="32"/>
        <v>0</v>
      </c>
      <c r="AM482" s="357">
        <f t="shared" si="33"/>
        <v>0</v>
      </c>
      <c r="AN482" s="357">
        <v>0</v>
      </c>
      <c r="AO482" s="357">
        <f t="shared" si="35"/>
        <v>0</v>
      </c>
      <c r="AV482" s="355"/>
      <c r="AW482" s="355"/>
      <c r="AX482" s="355"/>
      <c r="AY482" s="355"/>
      <c r="AZ482" s="355"/>
      <c r="BA482" s="355"/>
      <c r="BB482" s="355"/>
      <c r="BC482" s="355"/>
      <c r="BD482" s="355"/>
      <c r="BE482" s="355"/>
      <c r="BF482" s="355"/>
      <c r="BG482" s="355"/>
      <c r="BH482" s="355"/>
    </row>
    <row r="483" spans="23:60" s="356" customFormat="1" ht="20.100000000000001" customHeight="1" x14ac:dyDescent="0.25">
      <c r="W483" s="380">
        <f t="shared" si="36"/>
        <v>48</v>
      </c>
      <c r="X483" s="117">
        <f t="shared" si="50"/>
        <v>0</v>
      </c>
      <c r="Y483" s="117">
        <f t="shared" si="50"/>
        <v>0</v>
      </c>
      <c r="Z483" s="117">
        <f t="shared" si="50"/>
        <v>0</v>
      </c>
      <c r="AA483" s="118">
        <f t="shared" si="38"/>
        <v>0</v>
      </c>
      <c r="AB483" s="118">
        <f t="shared" si="39"/>
        <v>0</v>
      </c>
      <c r="AC483" s="117">
        <f t="shared" si="40"/>
        <v>0</v>
      </c>
      <c r="AD483" s="118">
        <f t="shared" si="41"/>
        <v>0</v>
      </c>
      <c r="AE483" s="357"/>
      <c r="AF483" s="357"/>
      <c r="AG483" s="357"/>
      <c r="AH483" s="379">
        <v>48</v>
      </c>
      <c r="AI483" s="357">
        <v>0</v>
      </c>
      <c r="AJ483" s="382">
        <v>0</v>
      </c>
      <c r="AK483" s="357">
        <v>0</v>
      </c>
      <c r="AL483" s="357">
        <f t="shared" si="32"/>
        <v>0</v>
      </c>
      <c r="AM483" s="357">
        <f t="shared" si="33"/>
        <v>0</v>
      </c>
      <c r="AN483" s="357">
        <v>0</v>
      </c>
      <c r="AO483" s="357">
        <f t="shared" si="35"/>
        <v>0</v>
      </c>
      <c r="AV483" s="355"/>
      <c r="AW483" s="355"/>
      <c r="AX483" s="355"/>
      <c r="AY483" s="355"/>
      <c r="AZ483" s="355"/>
      <c r="BA483" s="355"/>
      <c r="BB483" s="355"/>
      <c r="BC483" s="355"/>
      <c r="BD483" s="355"/>
      <c r="BE483" s="355"/>
      <c r="BF483" s="355"/>
      <c r="BG483" s="355"/>
      <c r="BH483" s="355"/>
    </row>
    <row r="484" spans="23:60" s="356" customFormat="1" ht="20.100000000000001" customHeight="1" x14ac:dyDescent="0.25">
      <c r="W484" s="380">
        <f t="shared" si="36"/>
        <v>49</v>
      </c>
      <c r="X484" s="117">
        <f t="shared" si="50"/>
        <v>0</v>
      </c>
      <c r="Y484" s="117">
        <f t="shared" si="50"/>
        <v>0</v>
      </c>
      <c r="Z484" s="117">
        <f t="shared" si="50"/>
        <v>0</v>
      </c>
      <c r="AA484" s="118">
        <f t="shared" si="38"/>
        <v>0</v>
      </c>
      <c r="AB484" s="118">
        <f t="shared" si="39"/>
        <v>0</v>
      </c>
      <c r="AC484" s="117">
        <f t="shared" si="40"/>
        <v>0</v>
      </c>
      <c r="AD484" s="118">
        <f t="shared" si="41"/>
        <v>0</v>
      </c>
      <c r="AE484" s="357"/>
      <c r="AF484" s="357"/>
      <c r="AG484" s="357"/>
      <c r="AH484" s="379">
        <v>49</v>
      </c>
      <c r="AI484" s="357">
        <v>0</v>
      </c>
      <c r="AJ484" s="382">
        <v>0</v>
      </c>
      <c r="AK484" s="357">
        <v>0</v>
      </c>
      <c r="AL484" s="357">
        <f t="shared" si="32"/>
        <v>0</v>
      </c>
      <c r="AM484" s="357">
        <f t="shared" si="33"/>
        <v>0</v>
      </c>
      <c r="AN484" s="357">
        <v>0</v>
      </c>
      <c r="AO484" s="357">
        <f t="shared" si="35"/>
        <v>0</v>
      </c>
      <c r="AV484" s="355"/>
      <c r="AW484" s="355"/>
      <c r="AX484" s="355"/>
      <c r="AY484" s="355"/>
      <c r="AZ484" s="355"/>
      <c r="BA484" s="355"/>
      <c r="BB484" s="355"/>
      <c r="BC484" s="355"/>
      <c r="BD484" s="355"/>
      <c r="BE484" s="355"/>
      <c r="BF484" s="355"/>
      <c r="BG484" s="355"/>
      <c r="BH484" s="355"/>
    </row>
    <row r="485" spans="23:60" s="356" customFormat="1" ht="20.100000000000001" customHeight="1" x14ac:dyDescent="0.25">
      <c r="W485" s="380">
        <f t="shared" si="36"/>
        <v>50</v>
      </c>
      <c r="X485" s="117">
        <f t="shared" si="50"/>
        <v>0</v>
      </c>
      <c r="Y485" s="117">
        <f t="shared" si="50"/>
        <v>0</v>
      </c>
      <c r="Z485" s="117">
        <f t="shared" si="50"/>
        <v>0</v>
      </c>
      <c r="AA485" s="118">
        <f t="shared" si="38"/>
        <v>0</v>
      </c>
      <c r="AB485" s="118">
        <f t="shared" si="39"/>
        <v>0</v>
      </c>
      <c r="AC485" s="117">
        <f t="shared" si="40"/>
        <v>0</v>
      </c>
      <c r="AD485" s="118">
        <f t="shared" si="41"/>
        <v>0</v>
      </c>
      <c r="AE485" s="357"/>
      <c r="AF485" s="357"/>
      <c r="AG485" s="357"/>
      <c r="AH485" s="379">
        <v>50</v>
      </c>
      <c r="AI485" s="357">
        <v>0</v>
      </c>
      <c r="AJ485" s="382">
        <v>0</v>
      </c>
      <c r="AK485" s="357">
        <v>0</v>
      </c>
      <c r="AL485" s="357">
        <f t="shared" si="32"/>
        <v>0</v>
      </c>
      <c r="AM485" s="357">
        <f t="shared" si="33"/>
        <v>0</v>
      </c>
      <c r="AN485" s="357">
        <v>0</v>
      </c>
      <c r="AO485" s="357">
        <f t="shared" si="35"/>
        <v>0</v>
      </c>
      <c r="AV485" s="355"/>
      <c r="AW485" s="355"/>
      <c r="AX485" s="355"/>
      <c r="AY485" s="355"/>
      <c r="AZ485" s="355"/>
      <c r="BA485" s="355"/>
      <c r="BB485" s="355"/>
      <c r="BC485" s="355"/>
      <c r="BD485" s="355"/>
      <c r="BE485" s="355"/>
      <c r="BF485" s="355"/>
      <c r="BG485" s="355"/>
      <c r="BH485" s="355"/>
    </row>
    <row r="486" spans="23:60" s="356" customFormat="1" ht="20.100000000000001" customHeight="1" x14ac:dyDescent="0.25">
      <c r="W486" s="380">
        <f t="shared" si="36"/>
        <v>51</v>
      </c>
      <c r="X486" s="117">
        <f t="shared" si="50"/>
        <v>0</v>
      </c>
      <c r="Y486" s="117">
        <f t="shared" si="50"/>
        <v>0</v>
      </c>
      <c r="Z486" s="117">
        <f t="shared" si="50"/>
        <v>0</v>
      </c>
      <c r="AA486" s="118">
        <f t="shared" si="38"/>
        <v>0</v>
      </c>
      <c r="AB486" s="118">
        <f t="shared" si="39"/>
        <v>0</v>
      </c>
      <c r="AC486" s="117">
        <f t="shared" si="40"/>
        <v>0</v>
      </c>
      <c r="AD486" s="118">
        <f t="shared" si="41"/>
        <v>0</v>
      </c>
      <c r="AE486" s="357"/>
      <c r="AF486" s="357"/>
      <c r="AG486" s="357"/>
      <c r="AH486" s="379">
        <v>51</v>
      </c>
      <c r="AI486" s="357">
        <v>0</v>
      </c>
      <c r="AJ486" s="382">
        <v>0</v>
      </c>
      <c r="AK486" s="357">
        <v>0</v>
      </c>
      <c r="AL486" s="357">
        <f t="shared" si="32"/>
        <v>0</v>
      </c>
      <c r="AM486" s="357">
        <f t="shared" si="33"/>
        <v>0</v>
      </c>
      <c r="AN486" s="357">
        <v>0</v>
      </c>
      <c r="AO486" s="357">
        <f t="shared" si="35"/>
        <v>0</v>
      </c>
      <c r="AV486" s="355"/>
      <c r="AW486" s="355"/>
      <c r="AX486" s="355"/>
      <c r="AY486" s="355"/>
      <c r="AZ486" s="355"/>
      <c r="BA486" s="355"/>
      <c r="BB486" s="355"/>
      <c r="BC486" s="355"/>
      <c r="BD486" s="355"/>
      <c r="BE486" s="355"/>
      <c r="BF486" s="355"/>
      <c r="BG486" s="355"/>
      <c r="BH486" s="355"/>
    </row>
    <row r="487" spans="23:60" s="356" customFormat="1" ht="20.100000000000001" customHeight="1" x14ac:dyDescent="0.25">
      <c r="W487" s="380">
        <f t="shared" si="36"/>
        <v>52</v>
      </c>
      <c r="X487" s="117">
        <f t="shared" si="50"/>
        <v>0</v>
      </c>
      <c r="Y487" s="117">
        <f t="shared" si="50"/>
        <v>0</v>
      </c>
      <c r="Z487" s="117">
        <f t="shared" si="50"/>
        <v>0</v>
      </c>
      <c r="AA487" s="118">
        <f t="shared" si="38"/>
        <v>0</v>
      </c>
      <c r="AB487" s="118">
        <f t="shared" si="39"/>
        <v>0</v>
      </c>
      <c r="AC487" s="117">
        <f t="shared" si="40"/>
        <v>0</v>
      </c>
      <c r="AD487" s="118">
        <f t="shared" si="41"/>
        <v>0</v>
      </c>
      <c r="AE487" s="357"/>
      <c r="AF487" s="357"/>
      <c r="AG487" s="357"/>
      <c r="AH487" s="379">
        <v>52</v>
      </c>
      <c r="AI487" s="357">
        <v>0</v>
      </c>
      <c r="AJ487" s="382">
        <v>0</v>
      </c>
      <c r="AK487" s="357">
        <v>0</v>
      </c>
      <c r="AL487" s="357">
        <f t="shared" si="32"/>
        <v>0</v>
      </c>
      <c r="AM487" s="357">
        <f t="shared" si="33"/>
        <v>0</v>
      </c>
      <c r="AN487" s="357">
        <v>0</v>
      </c>
      <c r="AO487" s="357">
        <f t="shared" si="35"/>
        <v>0</v>
      </c>
      <c r="AV487" s="355"/>
      <c r="AW487" s="355"/>
      <c r="AX487" s="355"/>
      <c r="AY487" s="355"/>
      <c r="AZ487" s="355"/>
      <c r="BA487" s="355"/>
      <c r="BB487" s="355"/>
      <c r="BC487" s="355"/>
      <c r="BD487" s="355"/>
      <c r="BE487" s="355"/>
      <c r="BF487" s="355"/>
      <c r="BG487" s="355"/>
      <c r="BH487" s="355"/>
    </row>
    <row r="488" spans="23:60" s="356" customFormat="1" ht="20.100000000000001" customHeight="1" x14ac:dyDescent="0.25">
      <c r="W488" s="380">
        <f t="shared" si="36"/>
        <v>53</v>
      </c>
      <c r="X488" s="117">
        <f t="shared" si="50"/>
        <v>0</v>
      </c>
      <c r="Y488" s="117">
        <f t="shared" si="50"/>
        <v>0</v>
      </c>
      <c r="Z488" s="117">
        <f t="shared" si="50"/>
        <v>0</v>
      </c>
      <c r="AA488" s="118">
        <f t="shared" si="38"/>
        <v>0</v>
      </c>
      <c r="AB488" s="118">
        <f t="shared" si="39"/>
        <v>0</v>
      </c>
      <c r="AC488" s="117">
        <f t="shared" si="40"/>
        <v>0</v>
      </c>
      <c r="AD488" s="118">
        <f t="shared" si="41"/>
        <v>0</v>
      </c>
      <c r="AE488" s="357"/>
      <c r="AF488" s="357"/>
      <c r="AG488" s="357"/>
      <c r="AH488" s="379">
        <v>53</v>
      </c>
      <c r="AI488" s="357">
        <v>0</v>
      </c>
      <c r="AJ488" s="382">
        <v>0</v>
      </c>
      <c r="AK488" s="357">
        <v>0</v>
      </c>
      <c r="AL488" s="357">
        <f t="shared" si="32"/>
        <v>0</v>
      </c>
      <c r="AM488" s="357">
        <f t="shared" si="33"/>
        <v>0</v>
      </c>
      <c r="AN488" s="357">
        <v>0</v>
      </c>
      <c r="AO488" s="357">
        <f t="shared" si="35"/>
        <v>0</v>
      </c>
      <c r="AV488" s="355"/>
      <c r="AW488" s="355"/>
      <c r="AX488" s="355"/>
      <c r="AY488" s="355"/>
      <c r="AZ488" s="355"/>
      <c r="BA488" s="355"/>
      <c r="BB488" s="355"/>
      <c r="BC488" s="355"/>
      <c r="BD488" s="355"/>
      <c r="BE488" s="355"/>
      <c r="BF488" s="355"/>
      <c r="BG488" s="355"/>
      <c r="BH488" s="355"/>
    </row>
    <row r="489" spans="23:60" s="356" customFormat="1" ht="20.100000000000001" customHeight="1" x14ac:dyDescent="0.25">
      <c r="W489" s="380">
        <f t="shared" si="36"/>
        <v>54</v>
      </c>
      <c r="X489" s="117">
        <f t="shared" si="50"/>
        <v>0</v>
      </c>
      <c r="Y489" s="117">
        <f t="shared" si="50"/>
        <v>0</v>
      </c>
      <c r="Z489" s="117">
        <f t="shared" si="50"/>
        <v>0</v>
      </c>
      <c r="AA489" s="118">
        <f t="shared" si="38"/>
        <v>0</v>
      </c>
      <c r="AB489" s="118">
        <f t="shared" si="39"/>
        <v>0</v>
      </c>
      <c r="AC489" s="117">
        <f t="shared" si="40"/>
        <v>0</v>
      </c>
      <c r="AD489" s="118">
        <f t="shared" si="41"/>
        <v>0</v>
      </c>
      <c r="AE489" s="357"/>
      <c r="AF489" s="357"/>
      <c r="AG489" s="357"/>
      <c r="AH489" s="379">
        <v>54</v>
      </c>
      <c r="AI489" s="357">
        <v>0</v>
      </c>
      <c r="AJ489" s="382">
        <v>0</v>
      </c>
      <c r="AK489" s="357">
        <v>0</v>
      </c>
      <c r="AL489" s="357">
        <f t="shared" si="32"/>
        <v>0</v>
      </c>
      <c r="AM489" s="357">
        <f t="shared" si="33"/>
        <v>0</v>
      </c>
      <c r="AN489" s="357">
        <v>0</v>
      </c>
      <c r="AO489" s="357">
        <f t="shared" si="35"/>
        <v>0</v>
      </c>
      <c r="AV489" s="355"/>
      <c r="AW489" s="355"/>
      <c r="AX489" s="355"/>
      <c r="AY489" s="355"/>
      <c r="AZ489" s="355"/>
      <c r="BA489" s="355"/>
      <c r="BB489" s="355"/>
      <c r="BC489" s="355"/>
      <c r="BD489" s="355"/>
      <c r="BE489" s="355"/>
      <c r="BF489" s="355"/>
      <c r="BG489" s="355"/>
      <c r="BH489" s="355"/>
    </row>
    <row r="490" spans="23:60" s="356" customFormat="1" ht="20.100000000000001" customHeight="1" x14ac:dyDescent="0.25">
      <c r="W490" s="380">
        <f t="shared" si="36"/>
        <v>55</v>
      </c>
      <c r="X490" s="117">
        <f t="shared" si="50"/>
        <v>0</v>
      </c>
      <c r="Y490" s="117">
        <f t="shared" si="50"/>
        <v>0</v>
      </c>
      <c r="Z490" s="117">
        <f t="shared" si="50"/>
        <v>0</v>
      </c>
      <c r="AA490" s="118">
        <f t="shared" si="38"/>
        <v>0</v>
      </c>
      <c r="AB490" s="118">
        <f t="shared" si="39"/>
        <v>0</v>
      </c>
      <c r="AC490" s="117">
        <f t="shared" si="40"/>
        <v>0</v>
      </c>
      <c r="AD490" s="118">
        <f t="shared" si="41"/>
        <v>0</v>
      </c>
      <c r="AE490" s="357"/>
      <c r="AF490" s="357"/>
      <c r="AG490" s="357"/>
      <c r="AH490" s="379">
        <v>55</v>
      </c>
      <c r="AI490" s="357">
        <v>0</v>
      </c>
      <c r="AJ490" s="382">
        <v>0</v>
      </c>
      <c r="AK490" s="357">
        <v>0</v>
      </c>
      <c r="AL490" s="357">
        <f t="shared" si="32"/>
        <v>0</v>
      </c>
      <c r="AM490" s="357">
        <f t="shared" si="33"/>
        <v>0</v>
      </c>
      <c r="AN490" s="357">
        <v>0</v>
      </c>
      <c r="AO490" s="357">
        <f t="shared" si="35"/>
        <v>0</v>
      </c>
      <c r="AV490" s="355"/>
      <c r="AW490" s="355"/>
      <c r="AX490" s="355"/>
      <c r="AY490" s="355"/>
      <c r="AZ490" s="355"/>
      <c r="BA490" s="355"/>
      <c r="BB490" s="355"/>
      <c r="BC490" s="355"/>
      <c r="BD490" s="355"/>
      <c r="BE490" s="355"/>
      <c r="BF490" s="355"/>
      <c r="BG490" s="355"/>
      <c r="BH490" s="355"/>
    </row>
    <row r="491" spans="23:60" s="356" customFormat="1" ht="20.100000000000001" customHeight="1" x14ac:dyDescent="0.25">
      <c r="W491" s="380">
        <f t="shared" si="36"/>
        <v>56</v>
      </c>
      <c r="X491" s="117">
        <f t="shared" si="50"/>
        <v>0</v>
      </c>
      <c r="Y491" s="117">
        <f t="shared" si="50"/>
        <v>0</v>
      </c>
      <c r="Z491" s="117">
        <f t="shared" si="50"/>
        <v>0</v>
      </c>
      <c r="AA491" s="118">
        <f t="shared" si="38"/>
        <v>0</v>
      </c>
      <c r="AB491" s="118">
        <f t="shared" si="39"/>
        <v>0</v>
      </c>
      <c r="AC491" s="117">
        <f t="shared" si="40"/>
        <v>0</v>
      </c>
      <c r="AD491" s="118">
        <f t="shared" si="41"/>
        <v>0</v>
      </c>
      <c r="AE491" s="357"/>
      <c r="AF491" s="357"/>
      <c r="AG491" s="357"/>
      <c r="AH491" s="379">
        <v>56</v>
      </c>
      <c r="AI491" s="357">
        <v>0</v>
      </c>
      <c r="AJ491" s="382">
        <v>0</v>
      </c>
      <c r="AK491" s="357">
        <v>0</v>
      </c>
      <c r="AL491" s="357">
        <f t="shared" si="32"/>
        <v>0</v>
      </c>
      <c r="AM491" s="357">
        <f t="shared" si="33"/>
        <v>0</v>
      </c>
      <c r="AN491" s="357">
        <v>0</v>
      </c>
      <c r="AO491" s="357">
        <f t="shared" si="35"/>
        <v>0</v>
      </c>
      <c r="AV491" s="355"/>
      <c r="AW491" s="355"/>
      <c r="AX491" s="355"/>
      <c r="AY491" s="355"/>
      <c r="AZ491" s="355"/>
      <c r="BA491" s="355"/>
      <c r="BB491" s="355"/>
      <c r="BC491" s="355"/>
      <c r="BD491" s="355"/>
      <c r="BE491" s="355"/>
      <c r="BF491" s="355"/>
      <c r="BG491" s="355"/>
      <c r="BH491" s="355"/>
    </row>
    <row r="492" spans="23:60" ht="20.100000000000001" customHeight="1" x14ac:dyDescent="0.25">
      <c r="W492" s="380">
        <f t="shared" si="36"/>
        <v>57</v>
      </c>
      <c r="X492" s="117">
        <f t="shared" si="50"/>
        <v>0</v>
      </c>
      <c r="Y492" s="117">
        <f t="shared" si="50"/>
        <v>0</v>
      </c>
      <c r="Z492" s="117">
        <f t="shared" si="50"/>
        <v>0</v>
      </c>
      <c r="AA492" s="118">
        <f t="shared" si="38"/>
        <v>0</v>
      </c>
      <c r="AB492" s="118">
        <f t="shared" si="39"/>
        <v>0</v>
      </c>
      <c r="AC492" s="117">
        <f t="shared" si="40"/>
        <v>0</v>
      </c>
      <c r="AD492" s="118">
        <f t="shared" si="41"/>
        <v>0</v>
      </c>
      <c r="AH492" s="379">
        <v>57</v>
      </c>
      <c r="AI492" s="357">
        <v>0</v>
      </c>
      <c r="AJ492" s="382">
        <v>0</v>
      </c>
      <c r="AK492" s="357">
        <v>0</v>
      </c>
      <c r="AL492" s="357">
        <f t="shared" si="32"/>
        <v>0</v>
      </c>
      <c r="AM492" s="357">
        <f t="shared" si="33"/>
        <v>0</v>
      </c>
      <c r="AN492" s="357">
        <v>0</v>
      </c>
      <c r="AO492" s="357">
        <f t="shared" si="35"/>
        <v>0</v>
      </c>
      <c r="AV492" s="369"/>
      <c r="AW492" s="369"/>
      <c r="AX492" s="369"/>
      <c r="AY492" s="369"/>
      <c r="AZ492" s="369"/>
      <c r="BA492" s="369"/>
      <c r="BB492" s="369"/>
      <c r="BC492" s="369"/>
      <c r="BD492" s="369"/>
      <c r="BE492" s="369"/>
      <c r="BF492" s="369"/>
      <c r="BG492" s="369"/>
      <c r="BH492" s="369"/>
    </row>
    <row r="493" spans="23:60" ht="20.100000000000001" customHeight="1" x14ac:dyDescent="0.25">
      <c r="W493" s="380">
        <f t="shared" si="36"/>
        <v>58</v>
      </c>
      <c r="X493" s="117">
        <f t="shared" si="50"/>
        <v>0</v>
      </c>
      <c r="Y493" s="117">
        <f t="shared" si="50"/>
        <v>0</v>
      </c>
      <c r="Z493" s="117">
        <f t="shared" si="50"/>
        <v>0</v>
      </c>
      <c r="AA493" s="118">
        <f t="shared" si="38"/>
        <v>0</v>
      </c>
      <c r="AB493" s="118">
        <f t="shared" si="39"/>
        <v>0</v>
      </c>
      <c r="AC493" s="117">
        <f t="shared" si="40"/>
        <v>0</v>
      </c>
      <c r="AD493" s="118">
        <f t="shared" si="41"/>
        <v>0</v>
      </c>
      <c r="AH493" s="379">
        <v>58</v>
      </c>
      <c r="AI493" s="357">
        <v>0</v>
      </c>
      <c r="AJ493" s="382">
        <v>0</v>
      </c>
      <c r="AK493" s="357">
        <v>0</v>
      </c>
      <c r="AL493" s="357">
        <f t="shared" si="32"/>
        <v>0</v>
      </c>
      <c r="AM493" s="357">
        <f t="shared" si="33"/>
        <v>0</v>
      </c>
      <c r="AN493" s="357">
        <v>0</v>
      </c>
      <c r="AO493" s="357">
        <f t="shared" si="35"/>
        <v>0</v>
      </c>
      <c r="AV493" s="369"/>
      <c r="AW493" s="369"/>
      <c r="AX493" s="369"/>
      <c r="AY493" s="369"/>
      <c r="AZ493" s="369"/>
      <c r="BA493" s="369"/>
      <c r="BB493" s="369"/>
      <c r="BC493" s="369"/>
      <c r="BD493" s="369"/>
      <c r="BE493" s="369"/>
      <c r="BF493" s="369"/>
      <c r="BG493" s="369"/>
      <c r="BH493" s="369"/>
    </row>
    <row r="494" spans="23:60" ht="20.100000000000001" customHeight="1" x14ac:dyDescent="0.25">
      <c r="W494" s="380">
        <f t="shared" si="36"/>
        <v>59</v>
      </c>
      <c r="X494" s="117">
        <f t="shared" si="50"/>
        <v>0</v>
      </c>
      <c r="Y494" s="117">
        <f t="shared" si="50"/>
        <v>0</v>
      </c>
      <c r="Z494" s="117">
        <f t="shared" si="50"/>
        <v>0</v>
      </c>
      <c r="AA494" s="118">
        <f t="shared" si="38"/>
        <v>0</v>
      </c>
      <c r="AB494" s="118">
        <f t="shared" si="39"/>
        <v>0</v>
      </c>
      <c r="AC494" s="117">
        <f t="shared" si="40"/>
        <v>0</v>
      </c>
      <c r="AD494" s="118">
        <f t="shared" si="41"/>
        <v>0</v>
      </c>
      <c r="AH494" s="379">
        <v>59</v>
      </c>
      <c r="AI494" s="357">
        <v>0</v>
      </c>
      <c r="AJ494" s="382">
        <v>0</v>
      </c>
      <c r="AK494" s="357">
        <v>0</v>
      </c>
      <c r="AL494" s="357">
        <f t="shared" si="32"/>
        <v>0</v>
      </c>
      <c r="AM494" s="357">
        <f t="shared" si="33"/>
        <v>0</v>
      </c>
      <c r="AN494" s="357">
        <v>0</v>
      </c>
      <c r="AO494" s="357">
        <f t="shared" si="35"/>
        <v>0</v>
      </c>
      <c r="AV494" s="369"/>
      <c r="AW494" s="369"/>
      <c r="AX494" s="369"/>
      <c r="AY494" s="369"/>
      <c r="AZ494" s="369"/>
      <c r="BA494" s="369"/>
      <c r="BB494" s="369"/>
      <c r="BC494" s="369"/>
      <c r="BD494" s="369"/>
      <c r="BE494" s="369"/>
      <c r="BF494" s="369"/>
      <c r="BG494" s="369"/>
      <c r="BH494" s="369"/>
    </row>
    <row r="495" spans="23:60" ht="20.100000000000001" customHeight="1" x14ac:dyDescent="0.25">
      <c r="W495" s="380">
        <f t="shared" si="36"/>
        <v>60</v>
      </c>
      <c r="X495" s="117">
        <f t="shared" si="50"/>
        <v>0</v>
      </c>
      <c r="Y495" s="117">
        <f t="shared" si="50"/>
        <v>0</v>
      </c>
      <c r="Z495" s="117">
        <f t="shared" si="50"/>
        <v>0</v>
      </c>
      <c r="AA495" s="118">
        <f t="shared" si="38"/>
        <v>0</v>
      </c>
      <c r="AB495" s="118">
        <f t="shared" si="39"/>
        <v>0</v>
      </c>
      <c r="AC495" s="117">
        <f t="shared" si="40"/>
        <v>0</v>
      </c>
      <c r="AD495" s="118">
        <f t="shared" si="41"/>
        <v>0</v>
      </c>
      <c r="AH495" s="379">
        <v>60</v>
      </c>
      <c r="AI495" s="357">
        <v>0</v>
      </c>
      <c r="AJ495" s="382">
        <v>0</v>
      </c>
      <c r="AK495" s="357">
        <v>0</v>
      </c>
      <c r="AL495" s="357">
        <f t="shared" si="32"/>
        <v>0</v>
      </c>
      <c r="AM495" s="357">
        <f t="shared" si="33"/>
        <v>0</v>
      </c>
      <c r="AN495" s="357">
        <v>0</v>
      </c>
      <c r="AO495" s="357">
        <f t="shared" si="35"/>
        <v>0</v>
      </c>
      <c r="AV495" s="369"/>
      <c r="AW495" s="369"/>
      <c r="AX495" s="369"/>
      <c r="AY495" s="369"/>
      <c r="AZ495" s="369"/>
      <c r="BA495" s="369"/>
      <c r="BB495" s="369"/>
      <c r="BC495" s="369"/>
      <c r="BD495" s="369"/>
      <c r="BE495" s="369"/>
      <c r="BF495" s="369"/>
      <c r="BG495" s="369"/>
      <c r="BH495" s="369"/>
    </row>
    <row r="496" spans="23:60" ht="20.100000000000001" customHeight="1" x14ac:dyDescent="0.25">
      <c r="W496" s="380">
        <f t="shared" si="36"/>
        <v>61</v>
      </c>
      <c r="X496" s="117">
        <f t="shared" si="50"/>
        <v>0</v>
      </c>
      <c r="Y496" s="117">
        <f t="shared" si="50"/>
        <v>0</v>
      </c>
      <c r="Z496" s="117">
        <f t="shared" si="50"/>
        <v>0</v>
      </c>
      <c r="AA496" s="118">
        <f t="shared" si="38"/>
        <v>0</v>
      </c>
      <c r="AB496" s="118">
        <f t="shared" si="39"/>
        <v>0</v>
      </c>
      <c r="AC496" s="117">
        <f t="shared" si="40"/>
        <v>0</v>
      </c>
      <c r="AD496" s="118">
        <f t="shared" si="41"/>
        <v>0</v>
      </c>
      <c r="AH496" s="379">
        <v>61</v>
      </c>
      <c r="AI496" s="357">
        <v>0</v>
      </c>
      <c r="AJ496" s="382">
        <v>0</v>
      </c>
      <c r="AK496" s="357">
        <v>0</v>
      </c>
      <c r="AL496" s="357">
        <f t="shared" si="32"/>
        <v>0</v>
      </c>
      <c r="AM496" s="357">
        <f t="shared" si="33"/>
        <v>0</v>
      </c>
      <c r="AN496" s="357">
        <v>0</v>
      </c>
      <c r="AO496" s="357">
        <f t="shared" si="35"/>
        <v>0</v>
      </c>
      <c r="AV496" s="369"/>
      <c r="AW496" s="369"/>
      <c r="AX496" s="369"/>
      <c r="AY496" s="369"/>
      <c r="AZ496" s="369"/>
      <c r="BA496" s="369"/>
      <c r="BB496" s="369"/>
      <c r="BC496" s="369"/>
      <c r="BD496" s="369"/>
      <c r="BE496" s="369"/>
      <c r="BF496" s="369"/>
      <c r="BG496" s="369"/>
      <c r="BH496" s="369"/>
    </row>
    <row r="497" spans="23:60" ht="20.100000000000001" customHeight="1" x14ac:dyDescent="0.25">
      <c r="W497" s="380">
        <f t="shared" si="36"/>
        <v>62</v>
      </c>
      <c r="X497" s="117">
        <f t="shared" si="50"/>
        <v>0</v>
      </c>
      <c r="Y497" s="117">
        <f t="shared" si="50"/>
        <v>0</v>
      </c>
      <c r="Z497" s="117">
        <f t="shared" si="50"/>
        <v>0</v>
      </c>
      <c r="AA497" s="118">
        <f t="shared" si="38"/>
        <v>0</v>
      </c>
      <c r="AB497" s="118">
        <f t="shared" si="39"/>
        <v>0</v>
      </c>
      <c r="AC497" s="117">
        <f t="shared" si="40"/>
        <v>0</v>
      </c>
      <c r="AD497" s="118">
        <f t="shared" si="41"/>
        <v>0</v>
      </c>
      <c r="AH497" s="379">
        <v>62</v>
      </c>
      <c r="AI497" s="357">
        <v>0</v>
      </c>
      <c r="AJ497" s="382">
        <v>0</v>
      </c>
      <c r="AK497" s="357">
        <v>0</v>
      </c>
      <c r="AL497" s="357">
        <f t="shared" si="32"/>
        <v>0</v>
      </c>
      <c r="AM497" s="357">
        <f t="shared" si="33"/>
        <v>0</v>
      </c>
      <c r="AN497" s="357">
        <v>0</v>
      </c>
      <c r="AO497" s="357">
        <f t="shared" si="35"/>
        <v>0</v>
      </c>
      <c r="AV497" s="369"/>
      <c r="AW497" s="369"/>
      <c r="AX497" s="369"/>
      <c r="AY497" s="369"/>
      <c r="AZ497" s="369"/>
      <c r="BA497" s="369"/>
      <c r="BB497" s="369"/>
      <c r="BC497" s="369"/>
      <c r="BD497" s="369"/>
      <c r="BE497" s="369"/>
      <c r="BF497" s="369"/>
      <c r="BG497" s="369"/>
      <c r="BH497" s="369"/>
    </row>
    <row r="498" spans="23:60" ht="20.100000000000001" customHeight="1" x14ac:dyDescent="0.25">
      <c r="W498" s="380">
        <f t="shared" si="36"/>
        <v>63</v>
      </c>
      <c r="X498" s="117">
        <f t="shared" si="50"/>
        <v>0</v>
      </c>
      <c r="Y498" s="117">
        <f t="shared" si="50"/>
        <v>0</v>
      </c>
      <c r="Z498" s="117">
        <f t="shared" si="50"/>
        <v>0</v>
      </c>
      <c r="AA498" s="118">
        <f t="shared" si="38"/>
        <v>0</v>
      </c>
      <c r="AB498" s="118">
        <f t="shared" si="39"/>
        <v>0</v>
      </c>
      <c r="AC498" s="117">
        <f t="shared" si="40"/>
        <v>0</v>
      </c>
      <c r="AD498" s="118">
        <f t="shared" si="41"/>
        <v>0</v>
      </c>
      <c r="AH498" s="379">
        <v>63</v>
      </c>
      <c r="AI498" s="357">
        <v>0</v>
      </c>
      <c r="AJ498" s="382">
        <v>0</v>
      </c>
      <c r="AK498" s="357">
        <v>0</v>
      </c>
      <c r="AL498" s="357">
        <f t="shared" si="32"/>
        <v>0</v>
      </c>
      <c r="AM498" s="357">
        <f t="shared" si="33"/>
        <v>0</v>
      </c>
      <c r="AN498" s="357">
        <v>0</v>
      </c>
      <c r="AO498" s="357">
        <f t="shared" si="35"/>
        <v>0</v>
      </c>
      <c r="AV498" s="369"/>
      <c r="AW498" s="369"/>
      <c r="AX498" s="369"/>
      <c r="AY498" s="369"/>
      <c r="AZ498" s="369"/>
      <c r="BA498" s="369"/>
      <c r="BB498" s="369"/>
      <c r="BC498" s="369"/>
      <c r="BD498" s="369"/>
      <c r="BE498" s="369"/>
      <c r="BF498" s="369"/>
      <c r="BG498" s="369"/>
      <c r="BH498" s="369"/>
    </row>
    <row r="499" spans="23:60" ht="20.100000000000001" customHeight="1" x14ac:dyDescent="0.25">
      <c r="W499" s="380">
        <f t="shared" si="36"/>
        <v>64</v>
      </c>
      <c r="X499" s="117">
        <f t="shared" si="50"/>
        <v>0</v>
      </c>
      <c r="Y499" s="117">
        <f t="shared" si="50"/>
        <v>0</v>
      </c>
      <c r="Z499" s="117">
        <f t="shared" si="50"/>
        <v>0</v>
      </c>
      <c r="AA499" s="118">
        <f t="shared" si="38"/>
        <v>0</v>
      </c>
      <c r="AB499" s="118">
        <f t="shared" si="39"/>
        <v>0</v>
      </c>
      <c r="AC499" s="117">
        <f t="shared" si="40"/>
        <v>0</v>
      </c>
      <c r="AD499" s="118">
        <f t="shared" si="41"/>
        <v>0</v>
      </c>
      <c r="AH499" s="379">
        <v>64</v>
      </c>
      <c r="AI499" s="357">
        <v>0</v>
      </c>
      <c r="AJ499" s="382">
        <v>0</v>
      </c>
      <c r="AK499" s="357">
        <v>0</v>
      </c>
      <c r="AL499" s="357">
        <f t="shared" ref="AL499:AL515" si="51">AN499</f>
        <v>0</v>
      </c>
      <c r="AM499" s="357">
        <f t="shared" ref="AM499:AM515" si="52">AK499</f>
        <v>0</v>
      </c>
      <c r="AN499" s="357">
        <v>0</v>
      </c>
      <c r="AO499" s="357">
        <f t="shared" ref="AO499:AO515" si="53">AI499</f>
        <v>0</v>
      </c>
      <c r="AV499" s="369"/>
      <c r="AW499" s="369"/>
      <c r="AX499" s="369"/>
      <c r="AY499" s="369"/>
      <c r="AZ499" s="369"/>
      <c r="BA499" s="369"/>
      <c r="BB499" s="369"/>
      <c r="BC499" s="369"/>
      <c r="BD499" s="369"/>
      <c r="BE499" s="369"/>
      <c r="BF499" s="369"/>
      <c r="BG499" s="369"/>
      <c r="BH499" s="369"/>
    </row>
    <row r="500" spans="23:60" ht="20.100000000000001" customHeight="1" x14ac:dyDescent="0.25">
      <c r="W500" s="380">
        <f t="shared" ref="W500:W515" si="54">AH500</f>
        <v>65</v>
      </c>
      <c r="X500" s="117">
        <f t="shared" ref="X500:Z515" si="55">AI500/100</f>
        <v>0</v>
      </c>
      <c r="Y500" s="117">
        <f t="shared" si="55"/>
        <v>0</v>
      </c>
      <c r="Z500" s="117">
        <f t="shared" si="55"/>
        <v>0</v>
      </c>
      <c r="AA500" s="118">
        <f t="shared" ref="AA500:AA515" si="56">AC500</f>
        <v>0</v>
      </c>
      <c r="AB500" s="118">
        <f t="shared" ref="AB500:AB515" si="57">Z500</f>
        <v>0</v>
      </c>
      <c r="AC500" s="117">
        <f t="shared" ref="AC500:AC515" si="58">AN500/100</f>
        <v>0</v>
      </c>
      <c r="AD500" s="118">
        <f t="shared" ref="AD500:AD515" si="59">X500</f>
        <v>0</v>
      </c>
      <c r="AH500" s="379">
        <v>65</v>
      </c>
      <c r="AI500" s="357">
        <v>0</v>
      </c>
      <c r="AJ500" s="382">
        <v>0</v>
      </c>
      <c r="AK500" s="357">
        <v>0</v>
      </c>
      <c r="AL500" s="357">
        <f t="shared" si="51"/>
        <v>0</v>
      </c>
      <c r="AM500" s="357">
        <f t="shared" si="52"/>
        <v>0</v>
      </c>
      <c r="AN500" s="357">
        <v>0</v>
      </c>
      <c r="AO500" s="357">
        <f t="shared" si="53"/>
        <v>0</v>
      </c>
      <c r="AV500" s="369"/>
      <c r="AW500" s="369"/>
      <c r="AX500" s="369"/>
      <c r="AY500" s="369"/>
      <c r="AZ500" s="369"/>
      <c r="BA500" s="369"/>
      <c r="BB500" s="369"/>
      <c r="BC500" s="369"/>
      <c r="BD500" s="369"/>
      <c r="BE500" s="369"/>
      <c r="BF500" s="369"/>
      <c r="BG500" s="369"/>
      <c r="BH500" s="369"/>
    </row>
    <row r="501" spans="23:60" ht="20.100000000000001" customHeight="1" x14ac:dyDescent="0.25">
      <c r="W501" s="380">
        <f t="shared" si="54"/>
        <v>66</v>
      </c>
      <c r="X501" s="117">
        <f t="shared" si="55"/>
        <v>0</v>
      </c>
      <c r="Y501" s="117">
        <f t="shared" si="55"/>
        <v>0</v>
      </c>
      <c r="Z501" s="117">
        <f t="shared" si="55"/>
        <v>0</v>
      </c>
      <c r="AA501" s="118">
        <f t="shared" si="56"/>
        <v>0</v>
      </c>
      <c r="AB501" s="118">
        <f t="shared" si="57"/>
        <v>0</v>
      </c>
      <c r="AC501" s="117">
        <f t="shared" si="58"/>
        <v>0</v>
      </c>
      <c r="AD501" s="118">
        <f t="shared" si="59"/>
        <v>0</v>
      </c>
      <c r="AH501" s="379">
        <v>66</v>
      </c>
      <c r="AI501" s="357">
        <v>0</v>
      </c>
      <c r="AJ501" s="382">
        <v>0</v>
      </c>
      <c r="AK501" s="357">
        <v>0</v>
      </c>
      <c r="AL501" s="357">
        <f t="shared" si="51"/>
        <v>0</v>
      </c>
      <c r="AM501" s="357">
        <f t="shared" si="52"/>
        <v>0</v>
      </c>
      <c r="AN501" s="357">
        <v>0</v>
      </c>
      <c r="AO501" s="357">
        <f t="shared" si="53"/>
        <v>0</v>
      </c>
      <c r="AV501" s="369"/>
      <c r="AW501" s="369"/>
      <c r="AX501" s="369"/>
      <c r="AY501" s="369"/>
      <c r="AZ501" s="369"/>
      <c r="BA501" s="369"/>
      <c r="BB501" s="369"/>
      <c r="BC501" s="369"/>
      <c r="BD501" s="369"/>
      <c r="BE501" s="369"/>
      <c r="BF501" s="369"/>
      <c r="BG501" s="369"/>
      <c r="BH501" s="369"/>
    </row>
    <row r="502" spans="23:60" ht="20.100000000000001" customHeight="1" x14ac:dyDescent="0.25">
      <c r="W502" s="380">
        <f t="shared" si="54"/>
        <v>67</v>
      </c>
      <c r="X502" s="117">
        <f t="shared" si="55"/>
        <v>0</v>
      </c>
      <c r="Y502" s="117">
        <f t="shared" si="55"/>
        <v>0</v>
      </c>
      <c r="Z502" s="117">
        <f t="shared" si="55"/>
        <v>0</v>
      </c>
      <c r="AA502" s="118">
        <f t="shared" si="56"/>
        <v>0</v>
      </c>
      <c r="AB502" s="118">
        <f t="shared" si="57"/>
        <v>0</v>
      </c>
      <c r="AC502" s="117">
        <f t="shared" si="58"/>
        <v>0</v>
      </c>
      <c r="AD502" s="118">
        <f t="shared" si="59"/>
        <v>0</v>
      </c>
      <c r="AH502" s="379">
        <v>67</v>
      </c>
      <c r="AI502" s="357">
        <v>0</v>
      </c>
      <c r="AJ502" s="382">
        <v>0</v>
      </c>
      <c r="AK502" s="357">
        <v>0</v>
      </c>
      <c r="AL502" s="357">
        <f t="shared" si="51"/>
        <v>0</v>
      </c>
      <c r="AM502" s="357">
        <f t="shared" si="52"/>
        <v>0</v>
      </c>
      <c r="AN502" s="357">
        <v>0</v>
      </c>
      <c r="AO502" s="357">
        <f t="shared" si="53"/>
        <v>0</v>
      </c>
      <c r="AV502" s="369"/>
      <c r="AW502" s="369"/>
      <c r="AX502" s="369"/>
      <c r="AY502" s="369"/>
      <c r="AZ502" s="369"/>
      <c r="BA502" s="369"/>
      <c r="BB502" s="369"/>
      <c r="BC502" s="369"/>
      <c r="BD502" s="369"/>
      <c r="BE502" s="369"/>
      <c r="BF502" s="369"/>
      <c r="BG502" s="369"/>
      <c r="BH502" s="369"/>
    </row>
    <row r="503" spans="23:60" ht="20.100000000000001" customHeight="1" x14ac:dyDescent="0.25">
      <c r="W503" s="380">
        <f t="shared" si="54"/>
        <v>68</v>
      </c>
      <c r="X503" s="117">
        <f t="shared" si="55"/>
        <v>0</v>
      </c>
      <c r="Y503" s="117">
        <f t="shared" si="55"/>
        <v>0</v>
      </c>
      <c r="Z503" s="117">
        <f t="shared" si="55"/>
        <v>0</v>
      </c>
      <c r="AA503" s="118">
        <f t="shared" si="56"/>
        <v>0</v>
      </c>
      <c r="AB503" s="118">
        <f t="shared" si="57"/>
        <v>0</v>
      </c>
      <c r="AC503" s="117">
        <f t="shared" si="58"/>
        <v>0</v>
      </c>
      <c r="AD503" s="118">
        <f t="shared" si="59"/>
        <v>0</v>
      </c>
      <c r="AH503" s="379">
        <v>68</v>
      </c>
      <c r="AI503" s="357">
        <v>0</v>
      </c>
      <c r="AJ503" s="382">
        <v>0</v>
      </c>
      <c r="AK503" s="357">
        <v>0</v>
      </c>
      <c r="AL503" s="357">
        <f t="shared" si="51"/>
        <v>0</v>
      </c>
      <c r="AM503" s="357">
        <f t="shared" si="52"/>
        <v>0</v>
      </c>
      <c r="AN503" s="357">
        <v>0</v>
      </c>
      <c r="AO503" s="357">
        <f t="shared" si="53"/>
        <v>0</v>
      </c>
      <c r="AV503" s="369"/>
      <c r="AW503" s="369"/>
      <c r="AX503" s="369"/>
      <c r="AY503" s="369"/>
      <c r="AZ503" s="369"/>
      <c r="BA503" s="369"/>
      <c r="BB503" s="369"/>
      <c r="BC503" s="369"/>
      <c r="BD503" s="369"/>
      <c r="BE503" s="369"/>
      <c r="BF503" s="369"/>
      <c r="BG503" s="369"/>
      <c r="BH503" s="369"/>
    </row>
    <row r="504" spans="23:60" ht="20.100000000000001" customHeight="1" x14ac:dyDescent="0.25">
      <c r="W504" s="380">
        <f t="shared" si="54"/>
        <v>69</v>
      </c>
      <c r="X504" s="117">
        <f t="shared" si="55"/>
        <v>0</v>
      </c>
      <c r="Y504" s="117">
        <f t="shared" si="55"/>
        <v>0</v>
      </c>
      <c r="Z504" s="117">
        <f t="shared" si="55"/>
        <v>0</v>
      </c>
      <c r="AA504" s="118">
        <f t="shared" si="56"/>
        <v>0</v>
      </c>
      <c r="AB504" s="118">
        <f t="shared" si="57"/>
        <v>0</v>
      </c>
      <c r="AC504" s="117">
        <f t="shared" si="58"/>
        <v>0</v>
      </c>
      <c r="AD504" s="118">
        <f t="shared" si="59"/>
        <v>0</v>
      </c>
      <c r="AH504" s="379">
        <v>69</v>
      </c>
      <c r="AI504" s="357">
        <v>0</v>
      </c>
      <c r="AJ504" s="382">
        <v>0</v>
      </c>
      <c r="AK504" s="357">
        <v>0</v>
      </c>
      <c r="AL504" s="357">
        <f t="shared" si="51"/>
        <v>0</v>
      </c>
      <c r="AM504" s="357">
        <f t="shared" si="52"/>
        <v>0</v>
      </c>
      <c r="AN504" s="357">
        <v>0</v>
      </c>
      <c r="AO504" s="357">
        <f t="shared" si="53"/>
        <v>0</v>
      </c>
      <c r="AV504" s="369"/>
      <c r="AW504" s="369"/>
      <c r="AX504" s="369"/>
      <c r="AY504" s="369"/>
      <c r="AZ504" s="369"/>
      <c r="BA504" s="369"/>
      <c r="BB504" s="369"/>
      <c r="BC504" s="369"/>
      <c r="BD504" s="369"/>
      <c r="BE504" s="369"/>
      <c r="BF504" s="369"/>
      <c r="BG504" s="369"/>
      <c r="BH504" s="369"/>
    </row>
    <row r="505" spans="23:60" ht="20.100000000000001" customHeight="1" x14ac:dyDescent="0.25">
      <c r="W505" s="380">
        <f t="shared" si="54"/>
        <v>70</v>
      </c>
      <c r="X505" s="117">
        <f t="shared" si="55"/>
        <v>0</v>
      </c>
      <c r="Y505" s="117">
        <f t="shared" si="55"/>
        <v>0</v>
      </c>
      <c r="Z505" s="117">
        <f t="shared" si="55"/>
        <v>0</v>
      </c>
      <c r="AA505" s="118">
        <f t="shared" si="56"/>
        <v>0</v>
      </c>
      <c r="AB505" s="118">
        <f t="shared" si="57"/>
        <v>0</v>
      </c>
      <c r="AC505" s="117">
        <f t="shared" si="58"/>
        <v>0</v>
      </c>
      <c r="AD505" s="118">
        <f t="shared" si="59"/>
        <v>0</v>
      </c>
      <c r="AH505" s="379">
        <v>70</v>
      </c>
      <c r="AI505" s="357">
        <v>0</v>
      </c>
      <c r="AJ505" s="382">
        <v>0</v>
      </c>
      <c r="AK505" s="357">
        <v>0</v>
      </c>
      <c r="AL505" s="357">
        <f t="shared" si="51"/>
        <v>0</v>
      </c>
      <c r="AM505" s="357">
        <f t="shared" si="52"/>
        <v>0</v>
      </c>
      <c r="AN505" s="357">
        <v>0</v>
      </c>
      <c r="AO505" s="357">
        <f t="shared" si="53"/>
        <v>0</v>
      </c>
      <c r="AV505" s="369"/>
      <c r="AW505" s="369"/>
      <c r="AX505" s="369"/>
      <c r="AY505" s="369"/>
      <c r="AZ505" s="369"/>
      <c r="BA505" s="369"/>
      <c r="BB505" s="369"/>
      <c r="BC505" s="369"/>
      <c r="BD505" s="369"/>
      <c r="BE505" s="369"/>
      <c r="BF505" s="369"/>
      <c r="BG505" s="369"/>
      <c r="BH505" s="369"/>
    </row>
    <row r="506" spans="23:60" ht="20.100000000000001" customHeight="1" x14ac:dyDescent="0.25">
      <c r="W506" s="380">
        <f t="shared" si="54"/>
        <v>71</v>
      </c>
      <c r="X506" s="117">
        <f t="shared" si="55"/>
        <v>0</v>
      </c>
      <c r="Y506" s="117">
        <f t="shared" si="55"/>
        <v>0</v>
      </c>
      <c r="Z506" s="117">
        <f t="shared" si="55"/>
        <v>0</v>
      </c>
      <c r="AA506" s="118">
        <f t="shared" si="56"/>
        <v>0</v>
      </c>
      <c r="AB506" s="118">
        <f t="shared" si="57"/>
        <v>0</v>
      </c>
      <c r="AC506" s="117">
        <f t="shared" si="58"/>
        <v>0</v>
      </c>
      <c r="AD506" s="118">
        <f t="shared" si="59"/>
        <v>0</v>
      </c>
      <c r="AH506" s="379">
        <v>71</v>
      </c>
      <c r="AI506" s="357">
        <v>0</v>
      </c>
      <c r="AJ506" s="382">
        <v>0</v>
      </c>
      <c r="AK506" s="357">
        <v>0</v>
      </c>
      <c r="AL506" s="357">
        <f t="shared" si="51"/>
        <v>0</v>
      </c>
      <c r="AM506" s="357">
        <f t="shared" si="52"/>
        <v>0</v>
      </c>
      <c r="AN506" s="357">
        <v>0</v>
      </c>
      <c r="AO506" s="357">
        <f t="shared" si="53"/>
        <v>0</v>
      </c>
      <c r="AV506" s="369"/>
      <c r="AW506" s="369"/>
      <c r="AX506" s="369"/>
      <c r="AY506" s="369"/>
      <c r="AZ506" s="369"/>
      <c r="BA506" s="369"/>
      <c r="BB506" s="369"/>
      <c r="BC506" s="369"/>
      <c r="BD506" s="369"/>
      <c r="BE506" s="369"/>
      <c r="BF506" s="369"/>
      <c r="BG506" s="369"/>
      <c r="BH506" s="369"/>
    </row>
    <row r="507" spans="23:60" ht="20.100000000000001" customHeight="1" x14ac:dyDescent="0.25">
      <c r="W507" s="380">
        <f t="shared" si="54"/>
        <v>72</v>
      </c>
      <c r="X507" s="117">
        <f t="shared" si="55"/>
        <v>0</v>
      </c>
      <c r="Y507" s="117">
        <f t="shared" si="55"/>
        <v>0</v>
      </c>
      <c r="Z507" s="117">
        <f t="shared" si="55"/>
        <v>0</v>
      </c>
      <c r="AA507" s="118">
        <f t="shared" si="56"/>
        <v>0</v>
      </c>
      <c r="AB507" s="118">
        <f t="shared" si="57"/>
        <v>0</v>
      </c>
      <c r="AC507" s="117">
        <f t="shared" si="58"/>
        <v>0</v>
      </c>
      <c r="AD507" s="118">
        <f t="shared" si="59"/>
        <v>0</v>
      </c>
      <c r="AH507" s="379">
        <v>72</v>
      </c>
      <c r="AI507" s="357">
        <v>0</v>
      </c>
      <c r="AJ507" s="382">
        <v>0</v>
      </c>
      <c r="AK507" s="357">
        <v>0</v>
      </c>
      <c r="AL507" s="357">
        <f t="shared" si="51"/>
        <v>0</v>
      </c>
      <c r="AM507" s="357">
        <f t="shared" si="52"/>
        <v>0</v>
      </c>
      <c r="AN507" s="357">
        <v>0</v>
      </c>
      <c r="AO507" s="357">
        <f t="shared" si="53"/>
        <v>0</v>
      </c>
      <c r="AV507" s="369"/>
      <c r="AW507" s="369"/>
      <c r="AX507" s="369"/>
      <c r="AY507" s="369"/>
      <c r="AZ507" s="369"/>
      <c r="BA507" s="369"/>
      <c r="BB507" s="369"/>
      <c r="BC507" s="369"/>
      <c r="BD507" s="369"/>
      <c r="BE507" s="369"/>
      <c r="BF507" s="369"/>
      <c r="BG507" s="369"/>
      <c r="BH507" s="369"/>
    </row>
    <row r="508" spans="23:60" ht="20.100000000000001" customHeight="1" x14ac:dyDescent="0.25">
      <c r="W508" s="380">
        <f t="shared" si="54"/>
        <v>73</v>
      </c>
      <c r="X508" s="117">
        <f t="shared" si="55"/>
        <v>0</v>
      </c>
      <c r="Y508" s="117">
        <f t="shared" si="55"/>
        <v>0</v>
      </c>
      <c r="Z508" s="117">
        <f t="shared" si="55"/>
        <v>0</v>
      </c>
      <c r="AA508" s="118">
        <f t="shared" si="56"/>
        <v>0</v>
      </c>
      <c r="AB508" s="118">
        <f t="shared" si="57"/>
        <v>0</v>
      </c>
      <c r="AC508" s="117">
        <f t="shared" si="58"/>
        <v>0</v>
      </c>
      <c r="AD508" s="118">
        <f t="shared" si="59"/>
        <v>0</v>
      </c>
      <c r="AH508" s="379">
        <v>73</v>
      </c>
      <c r="AI508" s="357">
        <v>0</v>
      </c>
      <c r="AJ508" s="382">
        <v>0</v>
      </c>
      <c r="AK508" s="357">
        <v>0</v>
      </c>
      <c r="AL508" s="357">
        <f t="shared" si="51"/>
        <v>0</v>
      </c>
      <c r="AM508" s="357">
        <f t="shared" si="52"/>
        <v>0</v>
      </c>
      <c r="AN508" s="357">
        <v>0</v>
      </c>
      <c r="AO508" s="357">
        <f t="shared" si="53"/>
        <v>0</v>
      </c>
      <c r="AV508" s="369"/>
      <c r="AW508" s="369"/>
      <c r="AX508" s="369"/>
      <c r="AY508" s="369"/>
      <c r="AZ508" s="369"/>
      <c r="BA508" s="369"/>
      <c r="BB508" s="369"/>
      <c r="BC508" s="369"/>
      <c r="BD508" s="369"/>
      <c r="BE508" s="369"/>
      <c r="BF508" s="369"/>
      <c r="BG508" s="369"/>
      <c r="BH508" s="369"/>
    </row>
    <row r="509" spans="23:60" ht="20.100000000000001" customHeight="1" x14ac:dyDescent="0.25">
      <c r="W509" s="380">
        <f t="shared" si="54"/>
        <v>74</v>
      </c>
      <c r="X509" s="117">
        <f t="shared" si="55"/>
        <v>0</v>
      </c>
      <c r="Y509" s="117">
        <f t="shared" si="55"/>
        <v>0</v>
      </c>
      <c r="Z509" s="117">
        <f t="shared" si="55"/>
        <v>0</v>
      </c>
      <c r="AA509" s="118">
        <f t="shared" si="56"/>
        <v>0</v>
      </c>
      <c r="AB509" s="118">
        <f t="shared" si="57"/>
        <v>0</v>
      </c>
      <c r="AC509" s="117">
        <f t="shared" si="58"/>
        <v>0</v>
      </c>
      <c r="AD509" s="118">
        <f t="shared" si="59"/>
        <v>0</v>
      </c>
      <c r="AH509" s="379">
        <v>74</v>
      </c>
      <c r="AI509" s="357">
        <v>0</v>
      </c>
      <c r="AJ509" s="382">
        <v>0</v>
      </c>
      <c r="AK509" s="357">
        <v>0</v>
      </c>
      <c r="AL509" s="357">
        <f t="shared" si="51"/>
        <v>0</v>
      </c>
      <c r="AM509" s="357">
        <f t="shared" si="52"/>
        <v>0</v>
      </c>
      <c r="AN509" s="357">
        <v>0</v>
      </c>
      <c r="AO509" s="357">
        <f t="shared" si="53"/>
        <v>0</v>
      </c>
      <c r="AV509" s="369"/>
      <c r="AW509" s="369"/>
      <c r="AX509" s="369"/>
      <c r="AY509" s="369"/>
      <c r="AZ509" s="369"/>
      <c r="BA509" s="369"/>
      <c r="BB509" s="369"/>
      <c r="BC509" s="369"/>
      <c r="BD509" s="369"/>
      <c r="BE509" s="369"/>
      <c r="BF509" s="369"/>
      <c r="BG509" s="369"/>
      <c r="BH509" s="369"/>
    </row>
    <row r="510" spans="23:60" ht="20.100000000000001" customHeight="1" x14ac:dyDescent="0.25">
      <c r="W510" s="380">
        <f t="shared" si="54"/>
        <v>75</v>
      </c>
      <c r="X510" s="117">
        <f t="shared" si="55"/>
        <v>0</v>
      </c>
      <c r="Y510" s="117">
        <f t="shared" si="55"/>
        <v>0</v>
      </c>
      <c r="Z510" s="117">
        <f t="shared" si="55"/>
        <v>0</v>
      </c>
      <c r="AA510" s="118">
        <f t="shared" si="56"/>
        <v>0</v>
      </c>
      <c r="AB510" s="118">
        <f t="shared" si="57"/>
        <v>0</v>
      </c>
      <c r="AC510" s="117">
        <f t="shared" si="58"/>
        <v>0</v>
      </c>
      <c r="AD510" s="118">
        <f t="shared" si="59"/>
        <v>0</v>
      </c>
      <c r="AH510" s="379">
        <v>75</v>
      </c>
      <c r="AI510" s="357">
        <v>0</v>
      </c>
      <c r="AJ510" s="382">
        <v>0</v>
      </c>
      <c r="AK510" s="357">
        <v>0</v>
      </c>
      <c r="AL510" s="357">
        <f t="shared" si="51"/>
        <v>0</v>
      </c>
      <c r="AM510" s="357">
        <f t="shared" si="52"/>
        <v>0</v>
      </c>
      <c r="AN510" s="357">
        <v>0</v>
      </c>
      <c r="AO510" s="357">
        <f t="shared" si="53"/>
        <v>0</v>
      </c>
      <c r="AV510" s="369"/>
      <c r="AW510" s="369"/>
      <c r="AX510" s="369"/>
      <c r="AY510" s="369"/>
      <c r="AZ510" s="369"/>
      <c r="BA510" s="369"/>
      <c r="BB510" s="369"/>
      <c r="BC510" s="369"/>
      <c r="BD510" s="369"/>
      <c r="BE510" s="369"/>
      <c r="BF510" s="369"/>
      <c r="BG510" s="369"/>
      <c r="BH510" s="369"/>
    </row>
    <row r="511" spans="23:60" ht="20.100000000000001" customHeight="1" x14ac:dyDescent="0.25">
      <c r="W511" s="380">
        <f t="shared" si="54"/>
        <v>76</v>
      </c>
      <c r="X511" s="117">
        <f t="shared" si="55"/>
        <v>0</v>
      </c>
      <c r="Y511" s="117">
        <f t="shared" si="55"/>
        <v>0</v>
      </c>
      <c r="Z511" s="117">
        <f t="shared" si="55"/>
        <v>0</v>
      </c>
      <c r="AA511" s="118">
        <f t="shared" si="56"/>
        <v>0</v>
      </c>
      <c r="AB511" s="118">
        <f t="shared" si="57"/>
        <v>0</v>
      </c>
      <c r="AC511" s="117">
        <f t="shared" si="58"/>
        <v>0</v>
      </c>
      <c r="AD511" s="118">
        <f t="shared" si="59"/>
        <v>0</v>
      </c>
      <c r="AH511" s="379">
        <v>76</v>
      </c>
      <c r="AI511" s="357">
        <v>0</v>
      </c>
      <c r="AJ511" s="382">
        <v>0</v>
      </c>
      <c r="AK511" s="357">
        <v>0</v>
      </c>
      <c r="AL511" s="357">
        <f t="shared" si="51"/>
        <v>0</v>
      </c>
      <c r="AM511" s="357">
        <f t="shared" si="52"/>
        <v>0</v>
      </c>
      <c r="AN511" s="357">
        <v>0</v>
      </c>
      <c r="AO511" s="357">
        <f t="shared" si="53"/>
        <v>0</v>
      </c>
      <c r="AV511" s="369"/>
      <c r="AW511" s="369"/>
      <c r="AX511" s="369"/>
      <c r="AY511" s="369"/>
      <c r="AZ511" s="369"/>
      <c r="BA511" s="369"/>
      <c r="BB511" s="369"/>
      <c r="BC511" s="369"/>
      <c r="BD511" s="369"/>
      <c r="BE511" s="369"/>
      <c r="BF511" s="369"/>
      <c r="BG511" s="369"/>
      <c r="BH511" s="369"/>
    </row>
    <row r="512" spans="23:60" ht="20.100000000000001" customHeight="1" x14ac:dyDescent="0.25">
      <c r="W512" s="380">
        <f t="shared" si="54"/>
        <v>77</v>
      </c>
      <c r="X512" s="117">
        <f t="shared" si="55"/>
        <v>0</v>
      </c>
      <c r="Y512" s="117">
        <f t="shared" si="55"/>
        <v>0</v>
      </c>
      <c r="Z512" s="117">
        <f t="shared" si="55"/>
        <v>0</v>
      </c>
      <c r="AA512" s="118">
        <f t="shared" si="56"/>
        <v>0</v>
      </c>
      <c r="AB512" s="118">
        <f t="shared" si="57"/>
        <v>0</v>
      </c>
      <c r="AC512" s="117">
        <f t="shared" si="58"/>
        <v>0</v>
      </c>
      <c r="AD512" s="118">
        <f t="shared" si="59"/>
        <v>0</v>
      </c>
      <c r="AH512" s="379">
        <v>77</v>
      </c>
      <c r="AI512" s="357">
        <v>0</v>
      </c>
      <c r="AJ512" s="382">
        <v>0</v>
      </c>
      <c r="AK512" s="357">
        <v>0</v>
      </c>
      <c r="AL512" s="357">
        <f t="shared" si="51"/>
        <v>0</v>
      </c>
      <c r="AM512" s="357">
        <f t="shared" si="52"/>
        <v>0</v>
      </c>
      <c r="AN512" s="357">
        <v>0</v>
      </c>
      <c r="AO512" s="357">
        <f t="shared" si="53"/>
        <v>0</v>
      </c>
      <c r="AV512" s="369"/>
      <c r="AW512" s="369"/>
      <c r="AX512" s="369"/>
      <c r="AY512" s="369"/>
      <c r="AZ512" s="369"/>
      <c r="BA512" s="369"/>
      <c r="BB512" s="369"/>
      <c r="BC512" s="369"/>
      <c r="BD512" s="369"/>
      <c r="BE512" s="369"/>
      <c r="BF512" s="369"/>
      <c r="BG512" s="369"/>
      <c r="BH512" s="369"/>
    </row>
    <row r="513" spans="23:60" ht="20.100000000000001" customHeight="1" x14ac:dyDescent="0.25">
      <c r="W513" s="380">
        <f t="shared" si="54"/>
        <v>78</v>
      </c>
      <c r="X513" s="117">
        <f t="shared" si="55"/>
        <v>0</v>
      </c>
      <c r="Y513" s="117">
        <f t="shared" si="55"/>
        <v>0</v>
      </c>
      <c r="Z513" s="117">
        <f t="shared" si="55"/>
        <v>0</v>
      </c>
      <c r="AA513" s="118">
        <f t="shared" si="56"/>
        <v>0</v>
      </c>
      <c r="AB513" s="118">
        <f t="shared" si="57"/>
        <v>0</v>
      </c>
      <c r="AC513" s="117">
        <f t="shared" si="58"/>
        <v>0</v>
      </c>
      <c r="AD513" s="118">
        <f t="shared" si="59"/>
        <v>0</v>
      </c>
      <c r="AH513" s="379">
        <v>78</v>
      </c>
      <c r="AI513" s="357">
        <v>0</v>
      </c>
      <c r="AJ513" s="382">
        <v>0</v>
      </c>
      <c r="AK513" s="357">
        <v>0</v>
      </c>
      <c r="AL513" s="357">
        <f t="shared" si="51"/>
        <v>0</v>
      </c>
      <c r="AM513" s="357">
        <f t="shared" si="52"/>
        <v>0</v>
      </c>
      <c r="AN513" s="357">
        <v>0</v>
      </c>
      <c r="AO513" s="357">
        <f t="shared" si="53"/>
        <v>0</v>
      </c>
      <c r="AV513" s="369"/>
      <c r="AW513" s="369"/>
      <c r="AX513" s="369"/>
      <c r="AY513" s="369"/>
      <c r="AZ513" s="369"/>
      <c r="BA513" s="369"/>
      <c r="BB513" s="369"/>
      <c r="BC513" s="369"/>
      <c r="BD513" s="369"/>
      <c r="BE513" s="369"/>
      <c r="BF513" s="369"/>
      <c r="BG513" s="369"/>
      <c r="BH513" s="369"/>
    </row>
    <row r="514" spans="23:60" ht="20.100000000000001" customHeight="1" x14ac:dyDescent="0.25">
      <c r="W514" s="380">
        <f t="shared" si="54"/>
        <v>79</v>
      </c>
      <c r="X514" s="117">
        <f t="shared" si="55"/>
        <v>0</v>
      </c>
      <c r="Y514" s="117">
        <f t="shared" si="55"/>
        <v>0</v>
      </c>
      <c r="Z514" s="117">
        <f t="shared" si="55"/>
        <v>0</v>
      </c>
      <c r="AA514" s="118">
        <f t="shared" si="56"/>
        <v>0</v>
      </c>
      <c r="AB514" s="118">
        <f t="shared" si="57"/>
        <v>0</v>
      </c>
      <c r="AC514" s="117">
        <f t="shared" si="58"/>
        <v>0</v>
      </c>
      <c r="AD514" s="118">
        <f t="shared" si="59"/>
        <v>0</v>
      </c>
      <c r="AH514" s="379">
        <v>79</v>
      </c>
      <c r="AI514" s="357">
        <v>0</v>
      </c>
      <c r="AJ514" s="382">
        <v>0</v>
      </c>
      <c r="AK514" s="357">
        <v>0</v>
      </c>
      <c r="AL514" s="357">
        <f t="shared" si="51"/>
        <v>0</v>
      </c>
      <c r="AM514" s="357">
        <f t="shared" si="52"/>
        <v>0</v>
      </c>
      <c r="AN514" s="357">
        <v>0</v>
      </c>
      <c r="AO514" s="357">
        <f t="shared" si="53"/>
        <v>0</v>
      </c>
      <c r="AV514" s="369"/>
      <c r="AW514" s="369"/>
      <c r="AX514" s="369"/>
      <c r="AY514" s="369"/>
      <c r="AZ514" s="369"/>
      <c r="BA514" s="369"/>
      <c r="BB514" s="369"/>
      <c r="BC514" s="369"/>
      <c r="BD514" s="369"/>
      <c r="BE514" s="369"/>
      <c r="BF514" s="369"/>
      <c r="BG514" s="369"/>
      <c r="BH514" s="369"/>
    </row>
    <row r="515" spans="23:60" ht="20.100000000000001" customHeight="1" x14ac:dyDescent="0.25">
      <c r="W515" s="380">
        <f t="shared" si="54"/>
        <v>80</v>
      </c>
      <c r="X515" s="117">
        <f t="shared" si="55"/>
        <v>0</v>
      </c>
      <c r="Y515" s="117">
        <f t="shared" si="55"/>
        <v>0</v>
      </c>
      <c r="Z515" s="117">
        <f t="shared" si="55"/>
        <v>0</v>
      </c>
      <c r="AA515" s="118">
        <f t="shared" si="56"/>
        <v>0</v>
      </c>
      <c r="AB515" s="118">
        <f t="shared" si="57"/>
        <v>0</v>
      </c>
      <c r="AC515" s="117">
        <f t="shared" si="58"/>
        <v>0</v>
      </c>
      <c r="AD515" s="118">
        <f t="shared" si="59"/>
        <v>0</v>
      </c>
      <c r="AH515" s="379">
        <v>80</v>
      </c>
      <c r="AI515" s="357">
        <v>0</v>
      </c>
      <c r="AJ515" s="382">
        <v>0</v>
      </c>
      <c r="AK515" s="357">
        <v>0</v>
      </c>
      <c r="AL515" s="357">
        <f t="shared" si="51"/>
        <v>0</v>
      </c>
      <c r="AM515" s="357">
        <f t="shared" si="52"/>
        <v>0</v>
      </c>
      <c r="AN515" s="357">
        <v>0</v>
      </c>
      <c r="AO515" s="357">
        <f t="shared" si="53"/>
        <v>0</v>
      </c>
      <c r="AV515" s="369"/>
      <c r="AW515" s="369"/>
      <c r="AX515" s="369"/>
      <c r="AY515" s="369"/>
      <c r="AZ515" s="369"/>
      <c r="BA515" s="369"/>
      <c r="BB515" s="369"/>
      <c r="BC515" s="369"/>
      <c r="BD515" s="369"/>
      <c r="BE515" s="369"/>
      <c r="BF515" s="369"/>
      <c r="BG515" s="369"/>
      <c r="BH515" s="369"/>
    </row>
    <row r="516" spans="23:60" ht="20.100000000000001" customHeight="1" x14ac:dyDescent="0.25">
      <c r="AV516" s="369"/>
      <c r="AW516" s="369"/>
      <c r="AX516" s="369"/>
      <c r="AY516" s="369"/>
      <c r="AZ516" s="369"/>
      <c r="BA516" s="369"/>
      <c r="BB516" s="369"/>
      <c r="BC516" s="369"/>
      <c r="BD516" s="369"/>
      <c r="BE516" s="369"/>
      <c r="BF516" s="369"/>
      <c r="BG516" s="369"/>
      <c r="BH516" s="369"/>
    </row>
    <row r="517" spans="23:60" ht="20.100000000000001" customHeight="1" x14ac:dyDescent="0.25">
      <c r="AV517" s="369"/>
      <c r="AW517" s="369"/>
      <c r="AX517" s="369"/>
      <c r="AY517" s="369"/>
      <c r="AZ517" s="369"/>
      <c r="BA517" s="369"/>
      <c r="BB517" s="369"/>
      <c r="BC517" s="369"/>
      <c r="BD517" s="369"/>
      <c r="BE517" s="369"/>
      <c r="BF517" s="369"/>
      <c r="BG517" s="369"/>
      <c r="BH517" s="369"/>
    </row>
    <row r="518" spans="23:60" ht="20.100000000000001" customHeight="1" x14ac:dyDescent="0.25">
      <c r="AV518" s="369"/>
      <c r="AW518" s="369"/>
      <c r="AX518" s="369"/>
      <c r="AY518" s="369"/>
      <c r="AZ518" s="369"/>
      <c r="BA518" s="369"/>
      <c r="BB518" s="369"/>
      <c r="BC518" s="369"/>
      <c r="BD518" s="369"/>
      <c r="BE518" s="369"/>
      <c r="BF518" s="369"/>
      <c r="BG518" s="369"/>
      <c r="BH518" s="369"/>
    </row>
    <row r="519" spans="23:60" ht="20.100000000000001" customHeight="1" x14ac:dyDescent="0.25">
      <c r="AV519" s="369"/>
      <c r="AW519" s="369"/>
      <c r="AX519" s="369"/>
      <c r="AY519" s="369"/>
      <c r="AZ519" s="369"/>
      <c r="BA519" s="369"/>
      <c r="BB519" s="369"/>
      <c r="BC519" s="369"/>
      <c r="BD519" s="369"/>
      <c r="BE519" s="369"/>
      <c r="BF519" s="369"/>
      <c r="BG519" s="369"/>
      <c r="BH519" s="369"/>
    </row>
    <row r="520" spans="23:60" ht="20.100000000000001" customHeight="1" x14ac:dyDescent="0.25">
      <c r="AV520" s="369"/>
      <c r="AW520" s="369"/>
      <c r="AX520" s="369"/>
      <c r="AY520" s="369"/>
      <c r="AZ520" s="369"/>
      <c r="BA520" s="369"/>
      <c r="BB520" s="369"/>
      <c r="BC520" s="369"/>
      <c r="BD520" s="369"/>
      <c r="BE520" s="369"/>
      <c r="BF520" s="369"/>
      <c r="BG520" s="369"/>
      <c r="BH520" s="369"/>
    </row>
    <row r="521" spans="23:60" ht="20.100000000000001" customHeight="1" x14ac:dyDescent="0.25">
      <c r="AV521" s="369"/>
      <c r="AW521" s="369"/>
      <c r="AX521" s="369"/>
      <c r="AY521" s="369"/>
      <c r="AZ521" s="369"/>
      <c r="BA521" s="369"/>
      <c r="BB521" s="369"/>
      <c r="BC521" s="369"/>
      <c r="BD521" s="369"/>
      <c r="BE521" s="369"/>
      <c r="BF521" s="369"/>
      <c r="BG521" s="369"/>
      <c r="BH521" s="369"/>
    </row>
    <row r="522" spans="23:60" ht="20.100000000000001" customHeight="1" x14ac:dyDescent="0.25">
      <c r="AV522" s="369"/>
      <c r="AW522" s="369"/>
      <c r="AX522" s="369"/>
      <c r="AY522" s="369"/>
      <c r="AZ522" s="369"/>
      <c r="BA522" s="369"/>
      <c r="BB522" s="369"/>
      <c r="BC522" s="369"/>
      <c r="BD522" s="369"/>
      <c r="BE522" s="369"/>
      <c r="BF522" s="369"/>
      <c r="BG522" s="369"/>
      <c r="BH522" s="369"/>
    </row>
    <row r="523" spans="23:60" ht="20.100000000000001" customHeight="1" x14ac:dyDescent="0.25">
      <c r="AV523" s="369"/>
      <c r="AW523" s="369"/>
      <c r="AX523" s="369"/>
      <c r="AY523" s="369"/>
      <c r="AZ523" s="369"/>
      <c r="BA523" s="369"/>
      <c r="BB523" s="369"/>
      <c r="BC523" s="369"/>
      <c r="BD523" s="369"/>
      <c r="BE523" s="369"/>
      <c r="BF523" s="369"/>
      <c r="BG523" s="369"/>
      <c r="BH523" s="369"/>
    </row>
    <row r="524" spans="23:60" ht="20.100000000000001" customHeight="1" x14ac:dyDescent="0.25">
      <c r="AV524" s="369"/>
      <c r="AW524" s="369"/>
      <c r="AX524" s="369"/>
      <c r="AY524" s="369"/>
      <c r="AZ524" s="369"/>
      <c r="BA524" s="369"/>
      <c r="BB524" s="369"/>
      <c r="BC524" s="369"/>
      <c r="BD524" s="369"/>
      <c r="BE524" s="369"/>
      <c r="BF524" s="369"/>
      <c r="BG524" s="369"/>
      <c r="BH524" s="369"/>
    </row>
    <row r="525" spans="23:60" ht="20.100000000000001" customHeight="1" x14ac:dyDescent="0.25">
      <c r="AV525" s="369"/>
      <c r="AW525" s="369"/>
      <c r="AX525" s="369"/>
      <c r="AY525" s="369"/>
      <c r="AZ525" s="369"/>
      <c r="BA525" s="369"/>
      <c r="BB525" s="369"/>
      <c r="BC525" s="369"/>
      <c r="BD525" s="369"/>
      <c r="BE525" s="369"/>
      <c r="BF525" s="369"/>
      <c r="BG525" s="369"/>
      <c r="BH525" s="369"/>
    </row>
    <row r="526" spans="23:60" ht="20.100000000000001" customHeight="1" x14ac:dyDescent="0.25">
      <c r="AV526" s="369"/>
      <c r="AW526" s="369"/>
      <c r="AX526" s="369"/>
      <c r="AY526" s="369"/>
      <c r="AZ526" s="369"/>
      <c r="BA526" s="369"/>
      <c r="BB526" s="369"/>
      <c r="BC526" s="369"/>
      <c r="BD526" s="369"/>
      <c r="BE526" s="369"/>
      <c r="BF526" s="369"/>
      <c r="BG526" s="369"/>
      <c r="BH526" s="369"/>
    </row>
    <row r="527" spans="23:60" ht="20.100000000000001" customHeight="1" x14ac:dyDescent="0.25">
      <c r="AV527" s="369"/>
      <c r="AW527" s="369"/>
      <c r="AX527" s="369"/>
      <c r="AY527" s="369"/>
      <c r="AZ527" s="369"/>
      <c r="BA527" s="369"/>
      <c r="BB527" s="369"/>
      <c r="BC527" s="369"/>
      <c r="BD527" s="369"/>
      <c r="BE527" s="369"/>
      <c r="BF527" s="369"/>
      <c r="BG527" s="369"/>
      <c r="BH527" s="369"/>
    </row>
    <row r="528" spans="23:60" ht="20.100000000000001" customHeight="1" x14ac:dyDescent="0.25">
      <c r="AV528" s="369"/>
      <c r="AW528" s="369"/>
      <c r="AX528" s="369"/>
      <c r="AY528" s="369"/>
      <c r="AZ528" s="369"/>
      <c r="BA528" s="369"/>
      <c r="BB528" s="369"/>
      <c r="BC528" s="369"/>
      <c r="BD528" s="369"/>
      <c r="BE528" s="369"/>
      <c r="BF528" s="369"/>
      <c r="BG528" s="369"/>
      <c r="BH528" s="369"/>
    </row>
    <row r="529" spans="48:60" ht="20.100000000000001" customHeight="1" x14ac:dyDescent="0.25">
      <c r="AV529" s="369"/>
      <c r="AW529" s="369"/>
      <c r="AX529" s="369"/>
      <c r="AY529" s="369"/>
      <c r="AZ529" s="369"/>
      <c r="BA529" s="369"/>
      <c r="BB529" s="369"/>
      <c r="BC529" s="369"/>
      <c r="BD529" s="369"/>
      <c r="BE529" s="369"/>
      <c r="BF529" s="369"/>
      <c r="BG529" s="369"/>
      <c r="BH529" s="369"/>
    </row>
    <row r="530" spans="48:60" ht="20.100000000000001" customHeight="1" x14ac:dyDescent="0.25">
      <c r="AV530" s="369"/>
      <c r="AW530" s="369"/>
      <c r="AX530" s="369"/>
      <c r="AY530" s="369"/>
      <c r="AZ530" s="369"/>
      <c r="BA530" s="369"/>
      <c r="BB530" s="369"/>
      <c r="BC530" s="369"/>
      <c r="BD530" s="369"/>
      <c r="BE530" s="369"/>
      <c r="BF530" s="369"/>
      <c r="BG530" s="369"/>
      <c r="BH530" s="369"/>
    </row>
    <row r="531" spans="48:60" ht="20.100000000000001" customHeight="1" x14ac:dyDescent="0.25">
      <c r="AV531" s="369"/>
      <c r="AW531" s="369"/>
      <c r="AX531" s="369"/>
      <c r="AY531" s="369"/>
      <c r="AZ531" s="369"/>
      <c r="BA531" s="369"/>
      <c r="BB531" s="369"/>
      <c r="BC531" s="369"/>
      <c r="BD531" s="369"/>
      <c r="BE531" s="369"/>
      <c r="BF531" s="369"/>
      <c r="BG531" s="369"/>
      <c r="BH531" s="369"/>
    </row>
    <row r="532" spans="48:60" ht="20.100000000000001" customHeight="1" x14ac:dyDescent="0.25">
      <c r="AV532" s="369"/>
      <c r="AW532" s="369"/>
      <c r="AX532" s="369"/>
      <c r="AY532" s="369"/>
      <c r="AZ532" s="369"/>
      <c r="BA532" s="369"/>
      <c r="BB532" s="369"/>
      <c r="BC532" s="369"/>
      <c r="BD532" s="369"/>
      <c r="BE532" s="369"/>
      <c r="BF532" s="369"/>
      <c r="BG532" s="369"/>
      <c r="BH532" s="369"/>
    </row>
    <row r="533" spans="48:60" ht="20.100000000000001" customHeight="1" x14ac:dyDescent="0.25">
      <c r="AV533" s="369"/>
      <c r="AW533" s="369"/>
      <c r="AX533" s="369"/>
      <c r="AY533" s="369"/>
      <c r="AZ533" s="369"/>
      <c r="BA533" s="369"/>
      <c r="BB533" s="369"/>
      <c r="BC533" s="369"/>
      <c r="BD533" s="369"/>
      <c r="BE533" s="369"/>
      <c r="BF533" s="369"/>
      <c r="BG533" s="369"/>
      <c r="BH533" s="369"/>
    </row>
    <row r="534" spans="48:60" ht="20.100000000000001" customHeight="1" x14ac:dyDescent="0.25">
      <c r="AV534" s="369"/>
      <c r="AW534" s="369"/>
      <c r="AX534" s="369"/>
      <c r="AY534" s="369"/>
      <c r="AZ534" s="369"/>
      <c r="BA534" s="369"/>
      <c r="BB534" s="369"/>
      <c r="BC534" s="369"/>
      <c r="BD534" s="369"/>
      <c r="BE534" s="369"/>
      <c r="BF534" s="369"/>
      <c r="BG534" s="369"/>
      <c r="BH534" s="369"/>
    </row>
    <row r="535" spans="48:60" ht="20.100000000000001" customHeight="1" x14ac:dyDescent="0.25">
      <c r="AV535" s="369"/>
      <c r="AW535" s="369"/>
      <c r="AX535" s="369"/>
      <c r="AY535" s="369"/>
      <c r="AZ535" s="369"/>
      <c r="BA535" s="369"/>
      <c r="BB535" s="369"/>
      <c r="BC535" s="369"/>
      <c r="BD535" s="369"/>
      <c r="BE535" s="369"/>
      <c r="BF535" s="369"/>
      <c r="BG535" s="369"/>
      <c r="BH535" s="369"/>
    </row>
    <row r="536" spans="48:60" ht="20.100000000000001" customHeight="1" x14ac:dyDescent="0.25">
      <c r="AV536" s="369"/>
      <c r="AW536" s="369"/>
      <c r="AX536" s="369"/>
      <c r="AY536" s="369"/>
      <c r="AZ536" s="369"/>
      <c r="BA536" s="369"/>
      <c r="BB536" s="369"/>
      <c r="BC536" s="369"/>
      <c r="BD536" s="369"/>
      <c r="BE536" s="369"/>
      <c r="BF536" s="369"/>
      <c r="BG536" s="369"/>
      <c r="BH536" s="369"/>
    </row>
    <row r="537" spans="48:60" ht="20.100000000000001" customHeight="1" x14ac:dyDescent="0.25">
      <c r="AV537" s="369"/>
      <c r="AW537" s="369"/>
      <c r="AX537" s="369"/>
      <c r="AY537" s="369"/>
      <c r="AZ537" s="369"/>
      <c r="BA537" s="369"/>
      <c r="BB537" s="369"/>
      <c r="BC537" s="369"/>
      <c r="BD537" s="369"/>
      <c r="BE537" s="369"/>
      <c r="BF537" s="369"/>
      <c r="BG537" s="369"/>
      <c r="BH537" s="369"/>
    </row>
    <row r="538" spans="48:60" ht="20.100000000000001" customHeight="1" x14ac:dyDescent="0.25">
      <c r="AV538" s="369"/>
      <c r="AW538" s="369"/>
      <c r="AX538" s="369"/>
      <c r="AY538" s="369"/>
      <c r="AZ538" s="369"/>
      <c r="BA538" s="369"/>
      <c r="BB538" s="369"/>
      <c r="BC538" s="369"/>
      <c r="BD538" s="369"/>
      <c r="BE538" s="369"/>
      <c r="BF538" s="369"/>
      <c r="BG538" s="369"/>
      <c r="BH538" s="369"/>
    </row>
    <row r="539" spans="48:60" ht="20.100000000000001" customHeight="1" x14ac:dyDescent="0.25">
      <c r="AV539" s="369"/>
      <c r="AW539" s="369"/>
      <c r="AX539" s="369"/>
      <c r="AY539" s="369"/>
      <c r="AZ539" s="369"/>
      <c r="BA539" s="369"/>
      <c r="BB539" s="369"/>
      <c r="BC539" s="369"/>
      <c r="BD539" s="369"/>
      <c r="BE539" s="369"/>
      <c r="BF539" s="369"/>
      <c r="BG539" s="369"/>
      <c r="BH539" s="369"/>
    </row>
    <row r="540" spans="48:60" ht="20.100000000000001" customHeight="1" x14ac:dyDescent="0.25">
      <c r="AV540" s="369"/>
      <c r="AW540" s="369"/>
      <c r="AX540" s="369"/>
      <c r="AY540" s="369"/>
      <c r="AZ540" s="369"/>
      <c r="BA540" s="369"/>
      <c r="BB540" s="369"/>
      <c r="BC540" s="369"/>
      <c r="BD540" s="369"/>
      <c r="BE540" s="369"/>
      <c r="BF540" s="369"/>
      <c r="BG540" s="369"/>
      <c r="BH540" s="369"/>
    </row>
    <row r="541" spans="48:60" ht="20.100000000000001" customHeight="1" x14ac:dyDescent="0.25">
      <c r="AV541" s="369"/>
      <c r="AW541" s="369"/>
      <c r="AX541" s="369"/>
      <c r="AY541" s="369"/>
      <c r="AZ541" s="369"/>
      <c r="BA541" s="369"/>
      <c r="BB541" s="369"/>
      <c r="BC541" s="369"/>
      <c r="BD541" s="369"/>
      <c r="BE541" s="369"/>
      <c r="BF541" s="369"/>
      <c r="BG541" s="369"/>
      <c r="BH541" s="369"/>
    </row>
    <row r="542" spans="48:60" ht="20.100000000000001" customHeight="1" x14ac:dyDescent="0.25">
      <c r="AV542" s="369"/>
      <c r="AW542" s="369"/>
      <c r="AX542" s="369"/>
      <c r="AY542" s="369"/>
      <c r="AZ542" s="369"/>
      <c r="BA542" s="369"/>
      <c r="BB542" s="369"/>
      <c r="BC542" s="369"/>
      <c r="BD542" s="369"/>
      <c r="BE542" s="369"/>
      <c r="BF542" s="369"/>
      <c r="BG542" s="369"/>
      <c r="BH542" s="369"/>
    </row>
    <row r="543" spans="48:60" ht="20.100000000000001" customHeight="1" x14ac:dyDescent="0.25">
      <c r="AV543" s="369"/>
      <c r="AW543" s="369"/>
      <c r="AX543" s="369"/>
      <c r="AY543" s="369"/>
      <c r="AZ543" s="369"/>
      <c r="BA543" s="369"/>
      <c r="BB543" s="369"/>
      <c r="BC543" s="369"/>
      <c r="BD543" s="369"/>
      <c r="BE543" s="369"/>
      <c r="BF543" s="369"/>
      <c r="BG543" s="369"/>
      <c r="BH543" s="369"/>
    </row>
    <row r="544" spans="48:60" ht="20.100000000000001" customHeight="1" x14ac:dyDescent="0.25">
      <c r="AV544" s="369"/>
      <c r="AW544" s="369"/>
      <c r="AX544" s="369"/>
      <c r="AY544" s="369"/>
      <c r="AZ544" s="369"/>
      <c r="BA544" s="369"/>
      <c r="BB544" s="369"/>
      <c r="BC544" s="369"/>
      <c r="BD544" s="369"/>
      <c r="BE544" s="369"/>
      <c r="BF544" s="369"/>
      <c r="BG544" s="369"/>
      <c r="BH544" s="369"/>
    </row>
    <row r="545" spans="48:60" ht="20.100000000000001" customHeight="1" x14ac:dyDescent="0.25">
      <c r="AV545" s="369"/>
      <c r="AW545" s="369"/>
      <c r="AX545" s="369"/>
      <c r="AY545" s="369"/>
      <c r="AZ545" s="369"/>
      <c r="BA545" s="369"/>
      <c r="BB545" s="369"/>
      <c r="BC545" s="369"/>
      <c r="BD545" s="369"/>
      <c r="BE545" s="369"/>
      <c r="BF545" s="369"/>
      <c r="BG545" s="369"/>
      <c r="BH545" s="369"/>
    </row>
    <row r="546" spans="48:60" ht="20.100000000000001" customHeight="1" x14ac:dyDescent="0.25">
      <c r="AV546" s="369"/>
      <c r="AW546" s="369"/>
      <c r="AX546" s="369"/>
      <c r="AY546" s="369"/>
      <c r="AZ546" s="369"/>
      <c r="BA546" s="369"/>
      <c r="BB546" s="369"/>
      <c r="BC546" s="369"/>
      <c r="BD546" s="369"/>
      <c r="BE546" s="369"/>
      <c r="BF546" s="369"/>
      <c r="BG546" s="369"/>
      <c r="BH546" s="369"/>
    </row>
    <row r="547" spans="48:60" ht="20.100000000000001" customHeight="1" x14ac:dyDescent="0.25">
      <c r="AV547" s="369"/>
      <c r="AW547" s="369"/>
      <c r="AX547" s="369"/>
      <c r="AY547" s="369"/>
      <c r="AZ547" s="369"/>
      <c r="BA547" s="369"/>
      <c r="BB547" s="369"/>
      <c r="BC547" s="369"/>
      <c r="BD547" s="369"/>
      <c r="BE547" s="369"/>
      <c r="BF547" s="369"/>
      <c r="BG547" s="369"/>
      <c r="BH547" s="369"/>
    </row>
    <row r="548" spans="48:60" ht="20.100000000000001" customHeight="1" x14ac:dyDescent="0.25">
      <c r="AV548" s="369"/>
      <c r="AW548" s="369"/>
      <c r="AX548" s="369"/>
      <c r="AY548" s="369"/>
      <c r="AZ548" s="369"/>
      <c r="BA548" s="369"/>
      <c r="BB548" s="369"/>
      <c r="BC548" s="369"/>
      <c r="BD548" s="369"/>
      <c r="BE548" s="369"/>
      <c r="BF548" s="369"/>
      <c r="BG548" s="369"/>
      <c r="BH548" s="369"/>
    </row>
    <row r="549" spans="48:60" ht="20.100000000000001" customHeight="1" x14ac:dyDescent="0.25">
      <c r="AV549" s="369"/>
      <c r="AW549" s="369"/>
      <c r="AX549" s="369"/>
      <c r="AY549" s="369"/>
      <c r="AZ549" s="369"/>
      <c r="BA549" s="369"/>
      <c r="BB549" s="369"/>
      <c r="BC549" s="369"/>
      <c r="BD549" s="369"/>
      <c r="BE549" s="369"/>
      <c r="BF549" s="369"/>
      <c r="BG549" s="369"/>
      <c r="BH549" s="369"/>
    </row>
    <row r="550" spans="48:60" ht="20.100000000000001" customHeight="1" x14ac:dyDescent="0.25">
      <c r="AV550" s="369"/>
      <c r="AW550" s="369"/>
      <c r="AX550" s="369"/>
      <c r="AY550" s="369"/>
      <c r="AZ550" s="369"/>
      <c r="BA550" s="369"/>
      <c r="BB550" s="369"/>
      <c r="BC550" s="369"/>
      <c r="BD550" s="369"/>
      <c r="BE550" s="369"/>
      <c r="BF550" s="369"/>
      <c r="BG550" s="369"/>
      <c r="BH550" s="369"/>
    </row>
    <row r="551" spans="48:60" ht="20.100000000000001" customHeight="1" x14ac:dyDescent="0.25">
      <c r="AV551" s="369"/>
      <c r="AW551" s="369"/>
      <c r="AX551" s="369"/>
      <c r="AY551" s="369"/>
      <c r="AZ551" s="369"/>
      <c r="BA551" s="369"/>
      <c r="BB551" s="369"/>
      <c r="BC551" s="369"/>
      <c r="BD551" s="369"/>
      <c r="BE551" s="369"/>
      <c r="BF551" s="369"/>
      <c r="BG551" s="369"/>
      <c r="BH551" s="369"/>
    </row>
    <row r="552" spans="48:60" ht="20.100000000000001" customHeight="1" x14ac:dyDescent="0.25">
      <c r="AV552" s="369"/>
      <c r="AW552" s="369"/>
      <c r="AX552" s="369"/>
      <c r="AY552" s="369"/>
      <c r="AZ552" s="369"/>
      <c r="BA552" s="369"/>
      <c r="BB552" s="369"/>
      <c r="BC552" s="369"/>
      <c r="BD552" s="369"/>
      <c r="BE552" s="369"/>
      <c r="BF552" s="369"/>
      <c r="BG552" s="369"/>
      <c r="BH552" s="369"/>
    </row>
    <row r="553" spans="48:60" ht="20.100000000000001" customHeight="1" x14ac:dyDescent="0.25">
      <c r="AV553" s="369"/>
      <c r="AW553" s="369"/>
      <c r="AX553" s="369"/>
      <c r="AY553" s="369"/>
      <c r="AZ553" s="369"/>
      <c r="BA553" s="369"/>
      <c r="BB553" s="369"/>
      <c r="BC553" s="369"/>
      <c r="BD553" s="369"/>
      <c r="BE553" s="369"/>
      <c r="BF553" s="369"/>
      <c r="BG553" s="369"/>
      <c r="BH553" s="369"/>
    </row>
    <row r="554" spans="48:60" ht="20.100000000000001" customHeight="1" x14ac:dyDescent="0.25">
      <c r="AV554" s="369"/>
      <c r="AW554" s="369"/>
      <c r="AX554" s="369"/>
      <c r="AY554" s="369"/>
      <c r="AZ554" s="369"/>
      <c r="BA554" s="369"/>
      <c r="BB554" s="369"/>
      <c r="BC554" s="369"/>
      <c r="BD554" s="369"/>
      <c r="BE554" s="369"/>
      <c r="BF554" s="369"/>
      <c r="BG554" s="369"/>
      <c r="BH554" s="369"/>
    </row>
    <row r="555" spans="48:60" ht="20.100000000000001" customHeight="1" x14ac:dyDescent="0.25">
      <c r="AV555" s="369"/>
      <c r="AW555" s="369"/>
      <c r="AX555" s="369"/>
      <c r="AY555" s="369"/>
      <c r="AZ555" s="369"/>
      <c r="BA555" s="369"/>
      <c r="BB555" s="369"/>
      <c r="BC555" s="369"/>
      <c r="BD555" s="369"/>
      <c r="BE555" s="369"/>
      <c r="BF555" s="369"/>
      <c r="BG555" s="369"/>
      <c r="BH555" s="369"/>
    </row>
    <row r="556" spans="48:60" ht="20.100000000000001" customHeight="1" x14ac:dyDescent="0.25">
      <c r="AV556" s="369"/>
      <c r="AW556" s="369"/>
      <c r="AX556" s="369"/>
      <c r="AY556" s="369"/>
      <c r="AZ556" s="369"/>
      <c r="BA556" s="369"/>
      <c r="BB556" s="369"/>
      <c r="BC556" s="369"/>
      <c r="BD556" s="369"/>
      <c r="BE556" s="369"/>
      <c r="BF556" s="369"/>
      <c r="BG556" s="369"/>
      <c r="BH556" s="369"/>
    </row>
    <row r="557" spans="48:60" ht="20.100000000000001" customHeight="1" x14ac:dyDescent="0.25">
      <c r="AV557" s="369"/>
      <c r="AW557" s="369"/>
      <c r="AX557" s="369"/>
      <c r="AY557" s="369"/>
      <c r="AZ557" s="369"/>
      <c r="BA557" s="369"/>
      <c r="BB557" s="369"/>
      <c r="BC557" s="369"/>
      <c r="BD557" s="369"/>
      <c r="BE557" s="369"/>
      <c r="BF557" s="369"/>
      <c r="BG557" s="369"/>
      <c r="BH557" s="369"/>
    </row>
    <row r="558" spans="48:60" ht="20.100000000000001" customHeight="1" x14ac:dyDescent="0.25">
      <c r="AV558" s="369"/>
      <c r="AW558" s="369"/>
      <c r="AX558" s="369"/>
      <c r="AY558" s="369"/>
      <c r="AZ558" s="369"/>
      <c r="BA558" s="369"/>
      <c r="BB558" s="369"/>
      <c r="BC558" s="369"/>
      <c r="BD558" s="369"/>
      <c r="BE558" s="369"/>
      <c r="BF558" s="369"/>
      <c r="BG558" s="369"/>
      <c r="BH558" s="369"/>
    </row>
    <row r="559" spans="48:60" ht="20.100000000000001" customHeight="1" x14ac:dyDescent="0.25">
      <c r="AV559" s="369"/>
      <c r="AW559" s="369"/>
      <c r="AX559" s="369"/>
      <c r="AY559" s="369"/>
      <c r="AZ559" s="369"/>
      <c r="BA559" s="369"/>
      <c r="BB559" s="369"/>
      <c r="BC559" s="369"/>
      <c r="BD559" s="369"/>
      <c r="BE559" s="369"/>
      <c r="BF559" s="369"/>
      <c r="BG559" s="369"/>
      <c r="BH559" s="369"/>
    </row>
    <row r="560" spans="48:60" ht="20.100000000000001" customHeight="1" x14ac:dyDescent="0.25">
      <c r="AV560" s="369"/>
      <c r="AW560" s="369"/>
      <c r="AX560" s="369"/>
      <c r="AY560" s="369"/>
      <c r="AZ560" s="369"/>
      <c r="BA560" s="369"/>
      <c r="BB560" s="369"/>
      <c r="BC560" s="369"/>
      <c r="BD560" s="369"/>
      <c r="BE560" s="369"/>
      <c r="BF560" s="369"/>
      <c r="BG560" s="369"/>
      <c r="BH560" s="369"/>
    </row>
    <row r="561" spans="48:60" ht="20.100000000000001" customHeight="1" x14ac:dyDescent="0.25">
      <c r="AV561" s="369"/>
      <c r="AW561" s="369"/>
      <c r="AX561" s="369"/>
      <c r="AY561" s="369"/>
      <c r="AZ561" s="369"/>
      <c r="BA561" s="369"/>
      <c r="BB561" s="369"/>
      <c r="BC561" s="369"/>
      <c r="BD561" s="369"/>
      <c r="BE561" s="369"/>
      <c r="BF561" s="369"/>
      <c r="BG561" s="369"/>
      <c r="BH561" s="369"/>
    </row>
    <row r="562" spans="48:60" ht="20.100000000000001" customHeight="1" x14ac:dyDescent="0.25">
      <c r="AV562" s="369"/>
      <c r="AW562" s="369"/>
      <c r="AX562" s="369"/>
      <c r="AY562" s="369"/>
      <c r="AZ562" s="369"/>
      <c r="BA562" s="369"/>
      <c r="BB562" s="369"/>
      <c r="BC562" s="369"/>
      <c r="BD562" s="369"/>
      <c r="BE562" s="369"/>
      <c r="BF562" s="369"/>
      <c r="BG562" s="369"/>
      <c r="BH562" s="369"/>
    </row>
    <row r="563" spans="48:60" ht="20.100000000000001" customHeight="1" x14ac:dyDescent="0.25">
      <c r="AV563" s="369"/>
      <c r="AW563" s="369"/>
      <c r="AX563" s="369"/>
      <c r="AY563" s="369"/>
      <c r="AZ563" s="369"/>
      <c r="BA563" s="369"/>
      <c r="BB563" s="369"/>
      <c r="BC563" s="369"/>
      <c r="BD563" s="369"/>
      <c r="BE563" s="369"/>
      <c r="BF563" s="369"/>
      <c r="BG563" s="369"/>
      <c r="BH563" s="369"/>
    </row>
    <row r="564" spans="48:60" ht="20.100000000000001" customHeight="1" x14ac:dyDescent="0.25">
      <c r="AV564" s="369"/>
      <c r="AW564" s="369"/>
      <c r="AX564" s="369"/>
      <c r="AY564" s="369"/>
      <c r="AZ564" s="369"/>
      <c r="BA564" s="369"/>
      <c r="BB564" s="369"/>
      <c r="BC564" s="369"/>
      <c r="BD564" s="369"/>
      <c r="BE564" s="369"/>
      <c r="BF564" s="369"/>
      <c r="BG564" s="369"/>
      <c r="BH564" s="369"/>
    </row>
    <row r="565" spans="48:60" ht="20.100000000000001" customHeight="1" x14ac:dyDescent="0.25">
      <c r="AV565" s="369"/>
      <c r="AW565" s="369"/>
      <c r="AX565" s="369"/>
      <c r="AY565" s="369"/>
      <c r="AZ565" s="369"/>
      <c r="BA565" s="369"/>
      <c r="BB565" s="369"/>
      <c r="BC565" s="369"/>
      <c r="BD565" s="369"/>
      <c r="BE565" s="369"/>
      <c r="BF565" s="369"/>
      <c r="BG565" s="369"/>
      <c r="BH565" s="369"/>
    </row>
    <row r="566" spans="48:60" ht="20.100000000000001" customHeight="1" x14ac:dyDescent="0.25">
      <c r="AV566" s="369"/>
      <c r="AW566" s="369"/>
      <c r="AX566" s="369"/>
      <c r="AY566" s="369"/>
      <c r="AZ566" s="369"/>
      <c r="BA566" s="369"/>
      <c r="BB566" s="369"/>
      <c r="BC566" s="369"/>
      <c r="BD566" s="369"/>
      <c r="BE566" s="369"/>
      <c r="BF566" s="369"/>
      <c r="BG566" s="369"/>
      <c r="BH566" s="369"/>
    </row>
    <row r="567" spans="48:60" ht="20.100000000000001" customHeight="1" x14ac:dyDescent="0.25">
      <c r="AV567" s="369"/>
      <c r="AW567" s="369"/>
      <c r="AX567" s="369"/>
      <c r="AY567" s="369"/>
      <c r="AZ567" s="369"/>
      <c r="BA567" s="369"/>
      <c r="BB567" s="369"/>
      <c r="BC567" s="369"/>
      <c r="BD567" s="369"/>
      <c r="BE567" s="369"/>
      <c r="BF567" s="369"/>
      <c r="BG567" s="369"/>
      <c r="BH567" s="369"/>
    </row>
    <row r="568" spans="48:60" ht="20.100000000000001" customHeight="1" x14ac:dyDescent="0.25">
      <c r="AV568" s="369"/>
      <c r="AW568" s="369"/>
      <c r="AX568" s="369"/>
      <c r="AY568" s="369"/>
      <c r="AZ568" s="369"/>
      <c r="BA568" s="369"/>
      <c r="BB568" s="369"/>
      <c r="BC568" s="369"/>
      <c r="BD568" s="369"/>
      <c r="BE568" s="369"/>
      <c r="BF568" s="369"/>
      <c r="BG568" s="369"/>
      <c r="BH568" s="369"/>
    </row>
    <row r="569" spans="48:60" ht="20.100000000000001" customHeight="1" x14ac:dyDescent="0.25">
      <c r="AV569" s="369"/>
      <c r="AW569" s="369"/>
      <c r="AX569" s="369"/>
      <c r="AY569" s="369"/>
      <c r="AZ569" s="369"/>
      <c r="BA569" s="369"/>
      <c r="BB569" s="369"/>
      <c r="BC569" s="369"/>
      <c r="BD569" s="369"/>
      <c r="BE569" s="369"/>
      <c r="BF569" s="369"/>
      <c r="BG569" s="369"/>
      <c r="BH569" s="369"/>
    </row>
    <row r="570" spans="48:60" ht="20.100000000000001" customHeight="1" x14ac:dyDescent="0.25">
      <c r="AV570" s="369"/>
      <c r="AW570" s="369"/>
      <c r="AX570" s="369"/>
      <c r="AY570" s="369"/>
      <c r="AZ570" s="369"/>
      <c r="BA570" s="369"/>
      <c r="BB570" s="369"/>
      <c r="BC570" s="369"/>
      <c r="BD570" s="369"/>
      <c r="BE570" s="369"/>
      <c r="BF570" s="369"/>
      <c r="BG570" s="369"/>
      <c r="BH570" s="369"/>
    </row>
    <row r="571" spans="48:60" ht="20.100000000000001" customHeight="1" x14ac:dyDescent="0.25">
      <c r="AV571" s="369"/>
      <c r="AW571" s="369"/>
      <c r="AX571" s="369"/>
      <c r="AY571" s="369"/>
      <c r="AZ571" s="369"/>
      <c r="BA571" s="369"/>
      <c r="BB571" s="369"/>
      <c r="BC571" s="369"/>
      <c r="BD571" s="369"/>
      <c r="BE571" s="369"/>
      <c r="BF571" s="369"/>
      <c r="BG571" s="369"/>
      <c r="BH571" s="369"/>
    </row>
    <row r="572" spans="48:60" ht="20.100000000000001" customHeight="1" x14ac:dyDescent="0.25">
      <c r="AV572" s="369"/>
      <c r="AW572" s="369"/>
      <c r="AX572" s="369"/>
      <c r="AY572" s="369"/>
      <c r="AZ572" s="369"/>
      <c r="BA572" s="369"/>
      <c r="BB572" s="369"/>
      <c r="BC572" s="369"/>
      <c r="BD572" s="369"/>
      <c r="BE572" s="369"/>
      <c r="BF572" s="369"/>
      <c r="BG572" s="369"/>
      <c r="BH572" s="369"/>
    </row>
    <row r="573" spans="48:60" ht="20.100000000000001" customHeight="1" x14ac:dyDescent="0.25">
      <c r="AV573" s="369"/>
      <c r="AW573" s="369"/>
      <c r="AX573" s="369"/>
      <c r="AY573" s="369"/>
      <c r="AZ573" s="369"/>
      <c r="BA573" s="369"/>
      <c r="BB573" s="369"/>
      <c r="BC573" s="369"/>
      <c r="BD573" s="369"/>
      <c r="BE573" s="369"/>
      <c r="BF573" s="369"/>
      <c r="BG573" s="369"/>
      <c r="BH573" s="369"/>
    </row>
    <row r="574" spans="48:60" ht="20.100000000000001" customHeight="1" x14ac:dyDescent="0.25">
      <c r="AV574" s="369"/>
      <c r="AW574" s="369"/>
      <c r="AX574" s="369"/>
      <c r="AY574" s="369"/>
      <c r="AZ574" s="369"/>
      <c r="BA574" s="369"/>
      <c r="BB574" s="369"/>
      <c r="BC574" s="369"/>
      <c r="BD574" s="369"/>
      <c r="BE574" s="369"/>
      <c r="BF574" s="369"/>
      <c r="BG574" s="369"/>
      <c r="BH574" s="369"/>
    </row>
    <row r="575" spans="48:60" ht="20.100000000000001" customHeight="1" x14ac:dyDescent="0.25">
      <c r="AV575" s="369"/>
      <c r="AW575" s="369"/>
      <c r="AX575" s="369"/>
      <c r="AY575" s="369"/>
      <c r="AZ575" s="369"/>
      <c r="BA575" s="369"/>
      <c r="BB575" s="369"/>
      <c r="BC575" s="369"/>
      <c r="BD575" s="369"/>
      <c r="BE575" s="369"/>
      <c r="BF575" s="369"/>
      <c r="BG575" s="369"/>
      <c r="BH575" s="369"/>
    </row>
    <row r="576" spans="48:60" ht="20.100000000000001" customHeight="1" x14ac:dyDescent="0.25">
      <c r="AV576" s="369"/>
      <c r="AW576" s="369"/>
      <c r="AX576" s="369"/>
      <c r="AY576" s="369"/>
      <c r="AZ576" s="369"/>
      <c r="BA576" s="369"/>
      <c r="BB576" s="369"/>
      <c r="BC576" s="369"/>
      <c r="BD576" s="369"/>
      <c r="BE576" s="369"/>
      <c r="BF576" s="369"/>
      <c r="BG576" s="369"/>
      <c r="BH576" s="369"/>
    </row>
    <row r="577" spans="48:60" ht="20.100000000000001" customHeight="1" x14ac:dyDescent="0.25">
      <c r="AV577" s="369"/>
      <c r="AW577" s="369"/>
      <c r="AX577" s="369"/>
      <c r="AY577" s="369"/>
      <c r="AZ577" s="369"/>
      <c r="BA577" s="369"/>
      <c r="BB577" s="369"/>
      <c r="BC577" s="369"/>
      <c r="BD577" s="369"/>
      <c r="BE577" s="369"/>
      <c r="BF577" s="369"/>
      <c r="BG577" s="369"/>
      <c r="BH577" s="369"/>
    </row>
    <row r="578" spans="48:60" ht="20.100000000000001" customHeight="1" x14ac:dyDescent="0.25">
      <c r="AV578" s="369"/>
      <c r="AW578" s="369"/>
      <c r="AX578" s="369"/>
      <c r="AY578" s="369"/>
      <c r="AZ578" s="369"/>
      <c r="BA578" s="369"/>
      <c r="BB578" s="369"/>
      <c r="BC578" s="369"/>
      <c r="BD578" s="369"/>
      <c r="BE578" s="369"/>
      <c r="BF578" s="369"/>
      <c r="BG578" s="369"/>
      <c r="BH578" s="369"/>
    </row>
    <row r="579" spans="48:60" ht="20.100000000000001" customHeight="1" x14ac:dyDescent="0.25">
      <c r="AV579" s="369"/>
      <c r="AW579" s="369"/>
      <c r="AX579" s="369"/>
      <c r="AY579" s="369"/>
      <c r="AZ579" s="369"/>
      <c r="BA579" s="369"/>
      <c r="BB579" s="369"/>
      <c r="BC579" s="369"/>
      <c r="BD579" s="369"/>
      <c r="BE579" s="369"/>
      <c r="BF579" s="369"/>
      <c r="BG579" s="369"/>
      <c r="BH579" s="369"/>
    </row>
    <row r="580" spans="48:60" ht="20.100000000000001" customHeight="1" x14ac:dyDescent="0.25">
      <c r="AV580" s="369"/>
      <c r="AW580" s="369"/>
      <c r="AX580" s="369"/>
      <c r="AY580" s="369"/>
      <c r="AZ580" s="369"/>
      <c r="BA580" s="369"/>
      <c r="BB580" s="369"/>
      <c r="BC580" s="369"/>
      <c r="BD580" s="369"/>
      <c r="BE580" s="369"/>
      <c r="BF580" s="369"/>
      <c r="BG580" s="369"/>
      <c r="BH580" s="369"/>
    </row>
    <row r="581" spans="48:60" ht="20.100000000000001" customHeight="1" x14ac:dyDescent="0.25">
      <c r="AV581" s="369"/>
      <c r="AW581" s="369"/>
      <c r="AX581" s="369"/>
      <c r="AY581" s="369"/>
      <c r="AZ581" s="369"/>
      <c r="BA581" s="369"/>
      <c r="BB581" s="369"/>
      <c r="BC581" s="369"/>
      <c r="BD581" s="369"/>
      <c r="BE581" s="369"/>
      <c r="BF581" s="369"/>
      <c r="BG581" s="369"/>
      <c r="BH581" s="369"/>
    </row>
    <row r="582" spans="48:60" ht="20.100000000000001" customHeight="1" x14ac:dyDescent="0.25">
      <c r="AV582" s="369"/>
      <c r="AW582" s="369"/>
      <c r="AX582" s="369"/>
      <c r="AY582" s="369"/>
      <c r="AZ582" s="369"/>
      <c r="BA582" s="369"/>
      <c r="BB582" s="369"/>
      <c r="BC582" s="369"/>
      <c r="BD582" s="369"/>
      <c r="BE582" s="369"/>
      <c r="BF582" s="369"/>
      <c r="BG582" s="369"/>
      <c r="BH582" s="369"/>
    </row>
    <row r="583" spans="48:60" ht="20.100000000000001" customHeight="1" x14ac:dyDescent="0.25">
      <c r="AV583" s="369"/>
      <c r="AW583" s="369"/>
      <c r="AX583" s="369"/>
      <c r="AY583" s="369"/>
      <c r="AZ583" s="369"/>
      <c r="BA583" s="369"/>
      <c r="BB583" s="369"/>
      <c r="BC583" s="369"/>
      <c r="BD583" s="369"/>
      <c r="BE583" s="369"/>
      <c r="BF583" s="369"/>
      <c r="BG583" s="369"/>
      <c r="BH583" s="369"/>
    </row>
    <row r="584" spans="48:60" ht="20.100000000000001" customHeight="1" x14ac:dyDescent="0.25">
      <c r="AV584" s="369"/>
      <c r="AW584" s="369"/>
      <c r="AX584" s="369"/>
      <c r="AY584" s="369"/>
      <c r="AZ584" s="369"/>
      <c r="BA584" s="369"/>
      <c r="BB584" s="369"/>
      <c r="BC584" s="369"/>
      <c r="BD584" s="369"/>
      <c r="BE584" s="369"/>
      <c r="BF584" s="369"/>
      <c r="BG584" s="369"/>
      <c r="BH584" s="369"/>
    </row>
    <row r="585" spans="48:60" ht="20.100000000000001" customHeight="1" x14ac:dyDescent="0.25">
      <c r="AV585" s="369"/>
      <c r="AW585" s="369"/>
      <c r="AX585" s="369"/>
      <c r="AY585" s="369"/>
      <c r="AZ585" s="369"/>
      <c r="BA585" s="369"/>
      <c r="BB585" s="369"/>
      <c r="BC585" s="369"/>
      <c r="BD585" s="369"/>
      <c r="BE585" s="369"/>
      <c r="BF585" s="369"/>
      <c r="BG585" s="369"/>
      <c r="BH585" s="369"/>
    </row>
    <row r="586" spans="48:60" ht="20.100000000000001" customHeight="1" x14ac:dyDescent="0.25">
      <c r="AV586" s="369"/>
      <c r="AW586" s="369"/>
      <c r="AX586" s="369"/>
      <c r="AY586" s="369"/>
      <c r="AZ586" s="369"/>
      <c r="BA586" s="369"/>
      <c r="BB586" s="369"/>
      <c r="BC586" s="369"/>
      <c r="BD586" s="369"/>
      <c r="BE586" s="369"/>
      <c r="BF586" s="369"/>
      <c r="BG586" s="369"/>
      <c r="BH586" s="369"/>
    </row>
    <row r="587" spans="48:60" ht="20.100000000000001" customHeight="1" x14ac:dyDescent="0.25">
      <c r="AV587" s="369"/>
      <c r="AW587" s="369"/>
      <c r="AX587" s="369"/>
      <c r="AY587" s="369"/>
      <c r="AZ587" s="369"/>
      <c r="BA587" s="369"/>
      <c r="BB587" s="369"/>
      <c r="BC587" s="369"/>
      <c r="BD587" s="369"/>
      <c r="BE587" s="369"/>
      <c r="BF587" s="369"/>
      <c r="BG587" s="369"/>
      <c r="BH587" s="369"/>
    </row>
    <row r="588" spans="48:60" ht="20.100000000000001" customHeight="1" x14ac:dyDescent="0.25">
      <c r="AV588" s="369"/>
      <c r="AW588" s="369"/>
      <c r="AX588" s="369"/>
      <c r="AY588" s="369"/>
      <c r="AZ588" s="369"/>
      <c r="BA588" s="369"/>
      <c r="BB588" s="369"/>
      <c r="BC588" s="369"/>
      <c r="BD588" s="369"/>
      <c r="BE588" s="369"/>
      <c r="BF588" s="369"/>
      <c r="BG588" s="369"/>
      <c r="BH588" s="369"/>
    </row>
    <row r="589" spans="48:60" ht="20.100000000000001" customHeight="1" x14ac:dyDescent="0.25">
      <c r="AV589" s="369"/>
      <c r="AW589" s="369"/>
      <c r="AX589" s="369"/>
      <c r="AY589" s="369"/>
      <c r="AZ589" s="369"/>
      <c r="BA589" s="369"/>
      <c r="BB589" s="369"/>
      <c r="BC589" s="369"/>
      <c r="BD589" s="369"/>
      <c r="BE589" s="369"/>
      <c r="BF589" s="369"/>
      <c r="BG589" s="369"/>
      <c r="BH589" s="369"/>
    </row>
    <row r="590" spans="48:60" ht="20.100000000000001" customHeight="1" x14ac:dyDescent="0.25">
      <c r="AV590" s="369"/>
      <c r="AW590" s="369"/>
      <c r="AX590" s="369"/>
      <c r="AY590" s="369"/>
      <c r="AZ590" s="369"/>
      <c r="BA590" s="369"/>
      <c r="BB590" s="369"/>
      <c r="BC590" s="369"/>
      <c r="BD590" s="369"/>
      <c r="BE590" s="369"/>
      <c r="BF590" s="369"/>
      <c r="BG590" s="369"/>
      <c r="BH590" s="369"/>
    </row>
    <row r="591" spans="48:60" ht="20.100000000000001" customHeight="1" x14ac:dyDescent="0.25">
      <c r="AV591" s="369"/>
      <c r="AW591" s="369"/>
      <c r="AX591" s="369"/>
      <c r="AY591" s="369"/>
      <c r="AZ591" s="369"/>
      <c r="BA591" s="369"/>
      <c r="BB591" s="369"/>
      <c r="BC591" s="369"/>
      <c r="BD591" s="369"/>
      <c r="BE591" s="369"/>
      <c r="BF591" s="369"/>
      <c r="BG591" s="369"/>
      <c r="BH591" s="369"/>
    </row>
    <row r="592" spans="48:60" ht="20.100000000000001" customHeight="1" x14ac:dyDescent="0.25">
      <c r="AV592" s="369"/>
      <c r="AW592" s="369"/>
      <c r="AX592" s="369"/>
      <c r="AY592" s="369"/>
      <c r="AZ592" s="369"/>
      <c r="BA592" s="369"/>
      <c r="BB592" s="369"/>
      <c r="BC592" s="369"/>
      <c r="BD592" s="369"/>
      <c r="BE592" s="369"/>
      <c r="BF592" s="369"/>
      <c r="BG592" s="369"/>
      <c r="BH592" s="369"/>
    </row>
    <row r="593" spans="48:60" ht="20.100000000000001" customHeight="1" x14ac:dyDescent="0.25">
      <c r="AV593" s="369"/>
      <c r="AW593" s="369"/>
      <c r="AX593" s="369"/>
      <c r="AY593" s="369"/>
      <c r="AZ593" s="369"/>
      <c r="BA593" s="369"/>
      <c r="BB593" s="369"/>
      <c r="BC593" s="369"/>
      <c r="BD593" s="369"/>
      <c r="BE593" s="369"/>
      <c r="BF593" s="369"/>
      <c r="BG593" s="369"/>
      <c r="BH593" s="369"/>
    </row>
    <row r="594" spans="48:60" ht="20.100000000000001" customHeight="1" x14ac:dyDescent="0.25">
      <c r="AV594" s="369"/>
      <c r="AW594" s="369"/>
      <c r="AX594" s="369"/>
      <c r="AY594" s="369"/>
      <c r="AZ594" s="369"/>
      <c r="BA594" s="369"/>
      <c r="BB594" s="369"/>
      <c r="BC594" s="369"/>
      <c r="BD594" s="369"/>
      <c r="BE594" s="369"/>
      <c r="BF594" s="369"/>
      <c r="BG594" s="369"/>
      <c r="BH594" s="369"/>
    </row>
    <row r="595" spans="48:60" ht="20.100000000000001" customHeight="1" x14ac:dyDescent="0.25">
      <c r="AV595" s="369"/>
      <c r="AW595" s="369"/>
      <c r="AX595" s="369"/>
      <c r="AY595" s="369"/>
      <c r="AZ595" s="369"/>
      <c r="BA595" s="369"/>
      <c r="BB595" s="369"/>
      <c r="BC595" s="369"/>
      <c r="BD595" s="369"/>
      <c r="BE595" s="369"/>
      <c r="BF595" s="369"/>
      <c r="BG595" s="369"/>
      <c r="BH595" s="369"/>
    </row>
    <row r="596" spans="48:60" ht="20.100000000000001" customHeight="1" x14ac:dyDescent="0.25">
      <c r="AV596" s="369"/>
      <c r="AW596" s="369"/>
      <c r="AX596" s="369"/>
      <c r="AY596" s="369"/>
      <c r="AZ596" s="369"/>
      <c r="BA596" s="369"/>
      <c r="BB596" s="369"/>
      <c r="BC596" s="369"/>
      <c r="BD596" s="369"/>
      <c r="BE596" s="369"/>
      <c r="BF596" s="369"/>
      <c r="BG596" s="369"/>
      <c r="BH596" s="369"/>
    </row>
    <row r="597" spans="48:60" ht="20.100000000000001" customHeight="1" x14ac:dyDescent="0.25">
      <c r="AV597" s="369"/>
      <c r="AW597" s="369"/>
      <c r="AX597" s="369"/>
      <c r="AY597" s="369"/>
      <c r="AZ597" s="369"/>
      <c r="BA597" s="369"/>
      <c r="BB597" s="369"/>
      <c r="BC597" s="369"/>
      <c r="BD597" s="369"/>
      <c r="BE597" s="369"/>
      <c r="BF597" s="369"/>
      <c r="BG597" s="369"/>
      <c r="BH597" s="369"/>
    </row>
    <row r="598" spans="48:60" ht="20.100000000000001" customHeight="1" x14ac:dyDescent="0.25">
      <c r="AV598" s="369"/>
      <c r="AW598" s="369"/>
      <c r="AX598" s="369"/>
      <c r="AY598" s="369"/>
      <c r="AZ598" s="369"/>
      <c r="BA598" s="369"/>
      <c r="BB598" s="369"/>
      <c r="BC598" s="369"/>
      <c r="BD598" s="369"/>
      <c r="BE598" s="369"/>
      <c r="BF598" s="369"/>
      <c r="BG598" s="369"/>
      <c r="BH598" s="369"/>
    </row>
    <row r="599" spans="48:60" ht="20.100000000000001" customHeight="1" x14ac:dyDescent="0.25">
      <c r="AV599" s="369"/>
      <c r="AW599" s="369"/>
      <c r="AX599" s="369"/>
      <c r="AY599" s="369"/>
      <c r="AZ599" s="369"/>
      <c r="BA599" s="369"/>
      <c r="BB599" s="369"/>
      <c r="BC599" s="369"/>
      <c r="BD599" s="369"/>
      <c r="BE599" s="369"/>
      <c r="BF599" s="369"/>
      <c r="BG599" s="369"/>
      <c r="BH599" s="369"/>
    </row>
    <row r="600" spans="48:60" ht="20.100000000000001" customHeight="1" x14ac:dyDescent="0.25">
      <c r="AV600" s="369"/>
      <c r="AW600" s="369"/>
      <c r="AX600" s="369"/>
      <c r="AY600" s="369"/>
      <c r="AZ600" s="369"/>
      <c r="BA600" s="369"/>
      <c r="BB600" s="369"/>
      <c r="BC600" s="369"/>
      <c r="BD600" s="369"/>
      <c r="BE600" s="369"/>
      <c r="BF600" s="369"/>
      <c r="BG600" s="369"/>
      <c r="BH600" s="369"/>
    </row>
    <row r="601" spans="48:60" ht="20.100000000000001" customHeight="1" x14ac:dyDescent="0.25">
      <c r="AV601" s="369"/>
      <c r="AW601" s="369"/>
      <c r="AX601" s="369"/>
      <c r="AY601" s="369"/>
      <c r="AZ601" s="369"/>
      <c r="BA601" s="369"/>
      <c r="BB601" s="369"/>
      <c r="BC601" s="369"/>
      <c r="BD601" s="369"/>
      <c r="BE601" s="369"/>
      <c r="BF601" s="369"/>
      <c r="BG601" s="369"/>
      <c r="BH601" s="369"/>
    </row>
    <row r="602" spans="48:60" ht="20.100000000000001" customHeight="1" x14ac:dyDescent="0.25">
      <c r="AV602" s="369"/>
      <c r="AW602" s="369"/>
      <c r="AX602" s="369"/>
      <c r="AY602" s="369"/>
      <c r="AZ602" s="369"/>
      <c r="BA602" s="369"/>
      <c r="BB602" s="369"/>
      <c r="BC602" s="369"/>
      <c r="BD602" s="369"/>
      <c r="BE602" s="369"/>
      <c r="BF602" s="369"/>
      <c r="BG602" s="369"/>
      <c r="BH602" s="369"/>
    </row>
    <row r="603" spans="48:60" ht="20.100000000000001" customHeight="1" x14ac:dyDescent="0.25">
      <c r="AV603" s="369"/>
      <c r="AW603" s="369"/>
      <c r="AX603" s="369"/>
      <c r="AY603" s="369"/>
      <c r="AZ603" s="369"/>
      <c r="BA603" s="369"/>
      <c r="BB603" s="369"/>
      <c r="BC603" s="369"/>
      <c r="BD603" s="369"/>
      <c r="BE603" s="369"/>
      <c r="BF603" s="369"/>
      <c r="BG603" s="369"/>
      <c r="BH603" s="369"/>
    </row>
    <row r="604" spans="48:60" ht="20.100000000000001" customHeight="1" x14ac:dyDescent="0.25">
      <c r="AV604" s="369"/>
      <c r="AW604" s="369"/>
      <c r="AX604" s="369"/>
      <c r="AY604" s="369"/>
      <c r="AZ604" s="369"/>
      <c r="BA604" s="369"/>
      <c r="BB604" s="369"/>
      <c r="BC604" s="369"/>
      <c r="BD604" s="369"/>
      <c r="BE604" s="369"/>
      <c r="BF604" s="369"/>
      <c r="BG604" s="369"/>
      <c r="BH604" s="369"/>
    </row>
    <row r="605" spans="48:60" ht="20.100000000000001" customHeight="1" x14ac:dyDescent="0.25">
      <c r="AV605" s="369"/>
      <c r="AW605" s="369"/>
      <c r="AX605" s="369"/>
      <c r="AY605" s="369"/>
      <c r="AZ605" s="369"/>
      <c r="BA605" s="369"/>
      <c r="BB605" s="369"/>
      <c r="BC605" s="369"/>
      <c r="BD605" s="369"/>
      <c r="BE605" s="369"/>
      <c r="BF605" s="369"/>
      <c r="BG605" s="369"/>
      <c r="BH605" s="369"/>
    </row>
    <row r="606" spans="48:60" ht="20.100000000000001" customHeight="1" x14ac:dyDescent="0.25">
      <c r="AV606" s="369"/>
      <c r="AW606" s="369"/>
      <c r="AX606" s="369"/>
      <c r="AY606" s="369"/>
      <c r="AZ606" s="369"/>
      <c r="BA606" s="369"/>
      <c r="BB606" s="369"/>
      <c r="BC606" s="369"/>
      <c r="BD606" s="369"/>
      <c r="BE606" s="369"/>
      <c r="BF606" s="369"/>
      <c r="BG606" s="369"/>
      <c r="BH606" s="369"/>
    </row>
    <row r="607" spans="48:60" ht="20.100000000000001" customHeight="1" x14ac:dyDescent="0.25">
      <c r="AV607" s="369"/>
      <c r="AW607" s="369"/>
      <c r="AX607" s="369"/>
      <c r="AY607" s="369"/>
      <c r="AZ607" s="369"/>
      <c r="BA607" s="369"/>
      <c r="BB607" s="369"/>
      <c r="BC607" s="369"/>
      <c r="BD607" s="369"/>
      <c r="BE607" s="369"/>
      <c r="BF607" s="369"/>
      <c r="BG607" s="369"/>
      <c r="BH607" s="369"/>
    </row>
    <row r="608" spans="48:60" ht="20.100000000000001" customHeight="1" x14ac:dyDescent="0.25">
      <c r="AV608" s="369"/>
      <c r="AW608" s="369"/>
      <c r="AX608" s="369"/>
      <c r="AY608" s="369"/>
      <c r="AZ608" s="369"/>
      <c r="BA608" s="369"/>
      <c r="BB608" s="369"/>
      <c r="BC608" s="369"/>
      <c r="BD608" s="369"/>
      <c r="BE608" s="369"/>
      <c r="BF608" s="369"/>
      <c r="BG608" s="369"/>
      <c r="BH608" s="369"/>
    </row>
    <row r="609" spans="48:60" ht="20.100000000000001" customHeight="1" x14ac:dyDescent="0.25">
      <c r="AV609" s="369"/>
      <c r="AW609" s="369"/>
      <c r="AX609" s="369"/>
      <c r="AY609" s="369"/>
      <c r="AZ609" s="369"/>
      <c r="BA609" s="369"/>
      <c r="BB609" s="369"/>
      <c r="BC609" s="369"/>
      <c r="BD609" s="369"/>
      <c r="BE609" s="369"/>
      <c r="BF609" s="369"/>
      <c r="BG609" s="369"/>
      <c r="BH609" s="369"/>
    </row>
    <row r="610" spans="48:60" ht="20.100000000000001" customHeight="1" x14ac:dyDescent="0.25">
      <c r="AV610" s="369"/>
      <c r="AW610" s="369"/>
      <c r="AX610" s="369"/>
      <c r="AY610" s="369"/>
      <c r="AZ610" s="369"/>
      <c r="BA610" s="369"/>
      <c r="BB610" s="369"/>
      <c r="BC610" s="369"/>
      <c r="BD610" s="369"/>
      <c r="BE610" s="369"/>
      <c r="BF610" s="369"/>
      <c r="BG610" s="369"/>
      <c r="BH610" s="369"/>
    </row>
    <row r="611" spans="48:60" ht="20.100000000000001" customHeight="1" x14ac:dyDescent="0.25">
      <c r="AV611" s="369"/>
      <c r="AW611" s="369"/>
      <c r="AX611" s="369"/>
      <c r="AY611" s="369"/>
      <c r="AZ611" s="369"/>
      <c r="BA611" s="369"/>
      <c r="BB611" s="369"/>
      <c r="BC611" s="369"/>
      <c r="BD611" s="369"/>
      <c r="BE611" s="369"/>
      <c r="BF611" s="369"/>
      <c r="BG611" s="369"/>
      <c r="BH611" s="369"/>
    </row>
    <row r="612" spans="48:60" ht="20.100000000000001" customHeight="1" x14ac:dyDescent="0.25">
      <c r="AV612" s="369"/>
      <c r="AW612" s="369"/>
      <c r="AX612" s="369"/>
      <c r="AY612" s="369"/>
      <c r="AZ612" s="369"/>
      <c r="BA612" s="369"/>
      <c r="BB612" s="369"/>
      <c r="BC612" s="369"/>
      <c r="BD612" s="369"/>
      <c r="BE612" s="369"/>
      <c r="BF612" s="369"/>
      <c r="BG612" s="369"/>
      <c r="BH612" s="369"/>
    </row>
    <row r="613" spans="48:60" ht="20.100000000000001" customHeight="1" x14ac:dyDescent="0.25">
      <c r="AV613" s="369"/>
      <c r="AW613" s="369"/>
      <c r="AX613" s="369"/>
      <c r="AY613" s="369"/>
      <c r="AZ613" s="369"/>
      <c r="BA613" s="369"/>
      <c r="BB613" s="369"/>
      <c r="BC613" s="369"/>
      <c r="BD613" s="369"/>
      <c r="BE613" s="369"/>
      <c r="BF613" s="369"/>
      <c r="BG613" s="369"/>
      <c r="BH613" s="369"/>
    </row>
    <row r="614" spans="48:60" ht="20.100000000000001" customHeight="1" x14ac:dyDescent="0.25">
      <c r="AV614" s="369"/>
      <c r="AW614" s="369"/>
      <c r="AX614" s="369"/>
      <c r="AY614" s="369"/>
      <c r="AZ614" s="369"/>
      <c r="BA614" s="369"/>
      <c r="BB614" s="369"/>
      <c r="BC614" s="369"/>
      <c r="BD614" s="369"/>
      <c r="BE614" s="369"/>
      <c r="BF614" s="369"/>
      <c r="BG614" s="369"/>
      <c r="BH614" s="369"/>
    </row>
    <row r="615" spans="48:60" ht="20.100000000000001" customHeight="1" x14ac:dyDescent="0.25">
      <c r="AV615" s="369"/>
      <c r="AW615" s="369"/>
      <c r="AX615" s="369"/>
      <c r="AY615" s="369"/>
      <c r="AZ615" s="369"/>
      <c r="BA615" s="369"/>
      <c r="BB615" s="369"/>
      <c r="BC615" s="369"/>
      <c r="BD615" s="369"/>
      <c r="BE615" s="369"/>
      <c r="BF615" s="369"/>
      <c r="BG615" s="369"/>
      <c r="BH615" s="369"/>
    </row>
    <row r="616" spans="48:60" ht="20.100000000000001" customHeight="1" x14ac:dyDescent="0.25">
      <c r="AV616" s="369"/>
      <c r="AW616" s="369"/>
      <c r="AX616" s="369"/>
      <c r="AY616" s="369"/>
      <c r="AZ616" s="369"/>
      <c r="BA616" s="369"/>
      <c r="BB616" s="369"/>
      <c r="BC616" s="369"/>
      <c r="BD616" s="369"/>
      <c r="BE616" s="369"/>
      <c r="BF616" s="369"/>
      <c r="BG616" s="369"/>
      <c r="BH616" s="369"/>
    </row>
    <row r="617" spans="48:60" ht="20.100000000000001" customHeight="1" x14ac:dyDescent="0.25">
      <c r="AV617" s="369"/>
      <c r="AW617" s="369"/>
      <c r="AX617" s="369"/>
      <c r="AY617" s="369"/>
      <c r="AZ617" s="369"/>
      <c r="BA617" s="369"/>
      <c r="BB617" s="369"/>
      <c r="BC617" s="369"/>
      <c r="BD617" s="369"/>
      <c r="BE617" s="369"/>
      <c r="BF617" s="369"/>
      <c r="BG617" s="369"/>
      <c r="BH617" s="369"/>
    </row>
    <row r="618" spans="48:60" ht="20.100000000000001" customHeight="1" x14ac:dyDescent="0.25">
      <c r="AV618" s="369"/>
      <c r="AW618" s="369"/>
      <c r="AX618" s="369"/>
      <c r="AY618" s="369"/>
      <c r="AZ618" s="369"/>
      <c r="BA618" s="369"/>
      <c r="BB618" s="369"/>
      <c r="BC618" s="369"/>
      <c r="BD618" s="369"/>
      <c r="BE618" s="369"/>
      <c r="BF618" s="369"/>
      <c r="BG618" s="369"/>
      <c r="BH618" s="369"/>
    </row>
    <row r="619" spans="48:60" ht="20.100000000000001" customHeight="1" x14ac:dyDescent="0.25">
      <c r="AV619" s="369"/>
      <c r="AW619" s="369"/>
      <c r="AX619" s="369"/>
      <c r="AY619" s="369"/>
      <c r="AZ619" s="369"/>
      <c r="BA619" s="369"/>
      <c r="BB619" s="369"/>
      <c r="BC619" s="369"/>
      <c r="BD619" s="369"/>
      <c r="BE619" s="369"/>
      <c r="BF619" s="369"/>
      <c r="BG619" s="369"/>
      <c r="BH619" s="369"/>
    </row>
    <row r="620" spans="48:60" ht="20.100000000000001" customHeight="1" x14ac:dyDescent="0.25">
      <c r="AV620" s="369"/>
      <c r="AW620" s="369"/>
      <c r="AX620" s="369"/>
      <c r="AY620" s="369"/>
      <c r="AZ620" s="369"/>
      <c r="BA620" s="369"/>
      <c r="BB620" s="369"/>
      <c r="BC620" s="369"/>
      <c r="BD620" s="369"/>
      <c r="BE620" s="369"/>
      <c r="BF620" s="369"/>
      <c r="BG620" s="369"/>
      <c r="BH620" s="369"/>
    </row>
    <row r="621" spans="48:60" ht="20.100000000000001" customHeight="1" x14ac:dyDescent="0.25">
      <c r="AV621" s="369"/>
      <c r="AW621" s="369"/>
      <c r="AX621" s="369"/>
      <c r="AY621" s="369"/>
      <c r="AZ621" s="369"/>
      <c r="BA621" s="369"/>
      <c r="BB621" s="369"/>
      <c r="BC621" s="369"/>
      <c r="BD621" s="369"/>
      <c r="BE621" s="369"/>
      <c r="BF621" s="369"/>
      <c r="BG621" s="369"/>
      <c r="BH621" s="369"/>
    </row>
    <row r="622" spans="48:60" ht="20.100000000000001" customHeight="1" x14ac:dyDescent="0.25">
      <c r="AV622" s="369"/>
      <c r="AW622" s="369"/>
      <c r="AX622" s="369"/>
      <c r="AY622" s="369"/>
      <c r="AZ622" s="369"/>
      <c r="BA622" s="369"/>
      <c r="BB622" s="369"/>
      <c r="BC622" s="369"/>
      <c r="BD622" s="369"/>
      <c r="BE622" s="369"/>
      <c r="BF622" s="369"/>
      <c r="BG622" s="369"/>
      <c r="BH622" s="369"/>
    </row>
    <row r="623" spans="48:60" ht="20.100000000000001" customHeight="1" x14ac:dyDescent="0.25">
      <c r="AV623" s="369"/>
      <c r="AW623" s="369"/>
      <c r="AX623" s="369"/>
      <c r="AY623" s="369"/>
      <c r="AZ623" s="369"/>
      <c r="BA623" s="369"/>
      <c r="BB623" s="369"/>
      <c r="BC623" s="369"/>
      <c r="BD623" s="369"/>
      <c r="BE623" s="369"/>
      <c r="BF623" s="369"/>
      <c r="BG623" s="369"/>
      <c r="BH623" s="369"/>
    </row>
    <row r="624" spans="48:60" ht="20.100000000000001" customHeight="1" x14ac:dyDescent="0.25">
      <c r="AV624" s="369"/>
      <c r="AW624" s="369"/>
      <c r="AX624" s="369"/>
      <c r="AY624" s="369"/>
      <c r="AZ624" s="369"/>
      <c r="BA624" s="369"/>
      <c r="BB624" s="369"/>
      <c r="BC624" s="369"/>
      <c r="BD624" s="369"/>
      <c r="BE624" s="369"/>
      <c r="BF624" s="369"/>
      <c r="BG624" s="369"/>
      <c r="BH624" s="369"/>
    </row>
    <row r="625" spans="48:60" ht="20.100000000000001" customHeight="1" x14ac:dyDescent="0.25">
      <c r="AV625" s="369"/>
      <c r="AW625" s="369"/>
      <c r="AX625" s="369"/>
      <c r="AY625" s="369"/>
      <c r="AZ625" s="369"/>
      <c r="BA625" s="369"/>
      <c r="BB625" s="369"/>
      <c r="BC625" s="369"/>
      <c r="BD625" s="369"/>
      <c r="BE625" s="369"/>
      <c r="BF625" s="369"/>
      <c r="BG625" s="369"/>
      <c r="BH625" s="369"/>
    </row>
    <row r="626" spans="48:60" ht="20.100000000000001" customHeight="1" x14ac:dyDescent="0.25">
      <c r="AV626" s="369"/>
      <c r="AW626" s="369"/>
      <c r="AX626" s="369"/>
      <c r="AY626" s="369"/>
      <c r="AZ626" s="369"/>
      <c r="BA626" s="369"/>
      <c r="BB626" s="369"/>
      <c r="BC626" s="369"/>
      <c r="BD626" s="369"/>
      <c r="BE626" s="369"/>
      <c r="BF626" s="369"/>
      <c r="BG626" s="369"/>
      <c r="BH626" s="369"/>
    </row>
    <row r="627" spans="48:60" ht="20.100000000000001" customHeight="1" x14ac:dyDescent="0.25">
      <c r="AV627" s="369"/>
      <c r="AW627" s="369"/>
      <c r="AX627" s="369"/>
      <c r="AY627" s="369"/>
      <c r="AZ627" s="369"/>
      <c r="BA627" s="369"/>
      <c r="BB627" s="369"/>
      <c r="BC627" s="369"/>
      <c r="BD627" s="369"/>
      <c r="BE627" s="369"/>
      <c r="BF627" s="369"/>
      <c r="BG627" s="369"/>
      <c r="BH627" s="369"/>
    </row>
    <row r="628" spans="48:60" ht="20.100000000000001" customHeight="1" x14ac:dyDescent="0.25">
      <c r="AV628" s="369"/>
      <c r="AW628" s="369"/>
      <c r="AX628" s="369"/>
      <c r="AY628" s="369"/>
      <c r="AZ628" s="369"/>
      <c r="BA628" s="369"/>
      <c r="BB628" s="369"/>
      <c r="BC628" s="369"/>
      <c r="BD628" s="369"/>
      <c r="BE628" s="369"/>
      <c r="BF628" s="369"/>
      <c r="BG628" s="369"/>
      <c r="BH628" s="369"/>
    </row>
    <row r="629" spans="48:60" ht="20.100000000000001" customHeight="1" x14ac:dyDescent="0.25">
      <c r="AV629" s="369"/>
      <c r="AW629" s="369"/>
      <c r="AX629" s="369"/>
      <c r="AY629" s="369"/>
      <c r="AZ629" s="369"/>
      <c r="BA629" s="369"/>
      <c r="BB629" s="369"/>
      <c r="BC629" s="369"/>
      <c r="BD629" s="369"/>
      <c r="BE629" s="369"/>
      <c r="BF629" s="369"/>
      <c r="BG629" s="369"/>
      <c r="BH629" s="369"/>
    </row>
    <row r="630" spans="48:60" ht="20.100000000000001" customHeight="1" x14ac:dyDescent="0.25">
      <c r="AV630" s="369"/>
      <c r="AW630" s="369"/>
      <c r="AX630" s="369"/>
      <c r="AY630" s="369"/>
      <c r="AZ630" s="369"/>
      <c r="BA630" s="369"/>
      <c r="BB630" s="369"/>
      <c r="BC630" s="369"/>
      <c r="BD630" s="369"/>
      <c r="BE630" s="369"/>
      <c r="BF630" s="369"/>
      <c r="BG630" s="369"/>
      <c r="BH630" s="369"/>
    </row>
    <row r="631" spans="48:60" ht="20.100000000000001" customHeight="1" x14ac:dyDescent="0.25">
      <c r="AV631" s="369"/>
      <c r="AW631" s="369"/>
      <c r="AX631" s="369"/>
      <c r="AY631" s="369"/>
      <c r="AZ631" s="369"/>
      <c r="BA631" s="369"/>
      <c r="BB631" s="369"/>
      <c r="BC631" s="369"/>
      <c r="BD631" s="369"/>
      <c r="BE631" s="369"/>
      <c r="BF631" s="369"/>
      <c r="BG631" s="369"/>
      <c r="BH631" s="369"/>
    </row>
    <row r="632" spans="48:60" ht="20.100000000000001" customHeight="1" x14ac:dyDescent="0.25">
      <c r="AV632" s="369"/>
      <c r="AW632" s="369"/>
      <c r="AX632" s="369"/>
      <c r="AY632" s="369"/>
      <c r="AZ632" s="369"/>
      <c r="BA632" s="369"/>
      <c r="BB632" s="369"/>
      <c r="BC632" s="369"/>
      <c r="BD632" s="369"/>
      <c r="BE632" s="369"/>
      <c r="BF632" s="369"/>
      <c r="BG632" s="369"/>
      <c r="BH632" s="369"/>
    </row>
    <row r="633" spans="48:60" ht="20.100000000000001" customHeight="1" x14ac:dyDescent="0.25">
      <c r="AV633" s="369"/>
      <c r="AW633" s="369"/>
      <c r="AX633" s="369"/>
      <c r="AY633" s="369"/>
      <c r="AZ633" s="369"/>
      <c r="BA633" s="369"/>
      <c r="BB633" s="369"/>
      <c r="BC633" s="369"/>
      <c r="BD633" s="369"/>
      <c r="BE633" s="369"/>
      <c r="BF633" s="369"/>
      <c r="BG633" s="369"/>
      <c r="BH633" s="369"/>
    </row>
    <row r="634" spans="48:60" ht="20.100000000000001" customHeight="1" x14ac:dyDescent="0.25">
      <c r="AV634" s="369"/>
      <c r="AW634" s="369"/>
      <c r="AX634" s="369"/>
      <c r="AY634" s="369"/>
      <c r="AZ634" s="369"/>
      <c r="BA634" s="369"/>
      <c r="BB634" s="369"/>
      <c r="BC634" s="369"/>
      <c r="BD634" s="369"/>
      <c r="BE634" s="369"/>
      <c r="BF634" s="369"/>
      <c r="BG634" s="369"/>
      <c r="BH634" s="369"/>
    </row>
    <row r="635" spans="48:60" ht="20.100000000000001" customHeight="1" x14ac:dyDescent="0.25">
      <c r="AV635" s="369"/>
      <c r="AW635" s="369"/>
      <c r="AX635" s="369"/>
      <c r="AY635" s="369"/>
      <c r="AZ635" s="369"/>
      <c r="BA635" s="369"/>
      <c r="BB635" s="369"/>
      <c r="BC635" s="369"/>
      <c r="BD635" s="369"/>
      <c r="BE635" s="369"/>
      <c r="BF635" s="369"/>
      <c r="BG635" s="369"/>
      <c r="BH635" s="369"/>
    </row>
    <row r="636" spans="48:60" ht="20.100000000000001" customHeight="1" x14ac:dyDescent="0.25">
      <c r="AV636" s="369"/>
      <c r="AW636" s="369"/>
      <c r="AX636" s="369"/>
      <c r="AY636" s="369"/>
      <c r="AZ636" s="369"/>
      <c r="BA636" s="369"/>
      <c r="BB636" s="369"/>
      <c r="BC636" s="369"/>
      <c r="BD636" s="369"/>
      <c r="BE636" s="369"/>
      <c r="BF636" s="369"/>
      <c r="BG636" s="369"/>
      <c r="BH636" s="369"/>
    </row>
    <row r="637" spans="48:60" ht="20.100000000000001" customHeight="1" x14ac:dyDescent="0.25">
      <c r="AV637" s="369"/>
      <c r="AW637" s="369"/>
      <c r="AX637" s="369"/>
      <c r="AY637" s="369"/>
      <c r="AZ637" s="369"/>
      <c r="BA637" s="369"/>
      <c r="BB637" s="369"/>
      <c r="BC637" s="369"/>
      <c r="BD637" s="369"/>
      <c r="BE637" s="369"/>
      <c r="BF637" s="369"/>
      <c r="BG637" s="369"/>
      <c r="BH637" s="369"/>
    </row>
    <row r="638" spans="48:60" ht="20.100000000000001" customHeight="1" x14ac:dyDescent="0.25">
      <c r="AV638" s="369"/>
      <c r="AW638" s="369"/>
      <c r="AX638" s="369"/>
      <c r="AY638" s="369"/>
      <c r="AZ638" s="369"/>
      <c r="BA638" s="369"/>
      <c r="BB638" s="369"/>
      <c r="BC638" s="369"/>
      <c r="BD638" s="369"/>
      <c r="BE638" s="369"/>
      <c r="BF638" s="369"/>
      <c r="BG638" s="369"/>
      <c r="BH638" s="369"/>
    </row>
    <row r="639" spans="48:60" ht="20.100000000000001" customHeight="1" x14ac:dyDescent="0.25">
      <c r="AV639" s="369"/>
      <c r="AW639" s="369"/>
      <c r="AX639" s="369"/>
      <c r="AY639" s="369"/>
      <c r="AZ639" s="369"/>
      <c r="BA639" s="369"/>
      <c r="BB639" s="369"/>
      <c r="BC639" s="369"/>
      <c r="BD639" s="369"/>
      <c r="BE639" s="369"/>
      <c r="BF639" s="369"/>
      <c r="BG639" s="369"/>
      <c r="BH639" s="369"/>
    </row>
    <row r="640" spans="48:60" ht="20.100000000000001" customHeight="1" x14ac:dyDescent="0.25">
      <c r="AV640" s="369"/>
      <c r="AW640" s="369"/>
      <c r="AX640" s="369"/>
      <c r="AY640" s="369"/>
      <c r="AZ640" s="369"/>
      <c r="BA640" s="369"/>
      <c r="BB640" s="369"/>
      <c r="BC640" s="369"/>
      <c r="BD640" s="369"/>
      <c r="BE640" s="369"/>
      <c r="BF640" s="369"/>
      <c r="BG640" s="369"/>
      <c r="BH640" s="369"/>
    </row>
    <row r="641" spans="48:60" ht="20.100000000000001" customHeight="1" x14ac:dyDescent="0.25">
      <c r="AV641" s="369"/>
      <c r="AW641" s="369"/>
      <c r="AX641" s="369"/>
      <c r="AY641" s="369"/>
      <c r="AZ641" s="369"/>
      <c r="BA641" s="369"/>
      <c r="BB641" s="369"/>
      <c r="BC641" s="369"/>
      <c r="BD641" s="369"/>
      <c r="BE641" s="369"/>
      <c r="BF641" s="369"/>
      <c r="BG641" s="369"/>
      <c r="BH641" s="369"/>
    </row>
    <row r="642" spans="48:60" ht="20.100000000000001" customHeight="1" x14ac:dyDescent="0.25">
      <c r="AV642" s="369"/>
      <c r="AW642" s="369"/>
      <c r="AX642" s="369"/>
      <c r="AY642" s="369"/>
      <c r="AZ642" s="369"/>
      <c r="BA642" s="369"/>
      <c r="BB642" s="369"/>
      <c r="BC642" s="369"/>
      <c r="BD642" s="369"/>
      <c r="BE642" s="369"/>
      <c r="BF642" s="369"/>
      <c r="BG642" s="369"/>
      <c r="BH642" s="369"/>
    </row>
    <row r="643" spans="48:60" ht="20.100000000000001" customHeight="1" x14ac:dyDescent="0.25">
      <c r="AV643" s="369"/>
      <c r="AW643" s="369"/>
      <c r="AX643" s="369"/>
      <c r="AY643" s="369"/>
      <c r="AZ643" s="369"/>
      <c r="BA643" s="369"/>
      <c r="BB643" s="369"/>
      <c r="BC643" s="369"/>
      <c r="BD643" s="369"/>
      <c r="BE643" s="369"/>
      <c r="BF643" s="369"/>
      <c r="BG643" s="369"/>
      <c r="BH643" s="369"/>
    </row>
    <row r="644" spans="48:60" ht="20.100000000000001" customHeight="1" x14ac:dyDescent="0.25">
      <c r="AV644" s="369"/>
      <c r="AW644" s="369"/>
      <c r="AX644" s="369"/>
      <c r="AY644" s="369"/>
      <c r="AZ644" s="369"/>
      <c r="BA644" s="369"/>
      <c r="BB644" s="369"/>
      <c r="BC644" s="369"/>
      <c r="BD644" s="369"/>
      <c r="BE644" s="369"/>
      <c r="BF644" s="369"/>
      <c r="BG644" s="369"/>
      <c r="BH644" s="369"/>
    </row>
    <row r="645" spans="48:60" ht="20.100000000000001" customHeight="1" x14ac:dyDescent="0.25">
      <c r="AV645" s="369"/>
      <c r="AW645" s="369"/>
      <c r="AX645" s="369"/>
      <c r="AY645" s="369"/>
      <c r="AZ645" s="369"/>
      <c r="BA645" s="369"/>
      <c r="BB645" s="369"/>
      <c r="BC645" s="369"/>
      <c r="BD645" s="369"/>
      <c r="BE645" s="369"/>
      <c r="BF645" s="369"/>
      <c r="BG645" s="369"/>
      <c r="BH645" s="369"/>
    </row>
    <row r="646" spans="48:60" ht="20.100000000000001" customHeight="1" x14ac:dyDescent="0.25">
      <c r="AV646" s="369"/>
      <c r="AW646" s="369"/>
      <c r="AX646" s="369"/>
      <c r="AY646" s="369"/>
      <c r="AZ646" s="369"/>
      <c r="BA646" s="369"/>
      <c r="BB646" s="369"/>
      <c r="BC646" s="369"/>
      <c r="BD646" s="369"/>
      <c r="BE646" s="369"/>
      <c r="BF646" s="369"/>
      <c r="BG646" s="369"/>
      <c r="BH646" s="369"/>
    </row>
    <row r="647" spans="48:60" ht="20.100000000000001" customHeight="1" x14ac:dyDescent="0.25">
      <c r="AV647" s="369"/>
      <c r="AW647" s="369"/>
      <c r="AX647" s="369"/>
      <c r="AY647" s="369"/>
      <c r="AZ647" s="369"/>
      <c r="BA647" s="369"/>
      <c r="BB647" s="369"/>
      <c r="BC647" s="369"/>
      <c r="BD647" s="369"/>
      <c r="BE647" s="369"/>
      <c r="BF647" s="369"/>
      <c r="BG647" s="369"/>
      <c r="BH647" s="369"/>
    </row>
    <row r="648" spans="48:60" ht="20.100000000000001" customHeight="1" x14ac:dyDescent="0.25">
      <c r="AV648" s="369"/>
      <c r="AW648" s="369"/>
      <c r="AX648" s="369"/>
      <c r="AY648" s="369"/>
      <c r="AZ648" s="369"/>
      <c r="BA648" s="369"/>
      <c r="BB648" s="369"/>
      <c r="BC648" s="369"/>
      <c r="BD648" s="369"/>
      <c r="BE648" s="369"/>
      <c r="BF648" s="369"/>
      <c r="BG648" s="369"/>
      <c r="BH648" s="369"/>
    </row>
    <row r="649" spans="48:60" ht="20.100000000000001" customHeight="1" x14ac:dyDescent="0.25">
      <c r="AV649" s="369"/>
      <c r="AW649" s="369"/>
      <c r="AX649" s="369"/>
      <c r="AY649" s="369"/>
      <c r="AZ649" s="369"/>
      <c r="BA649" s="369"/>
      <c r="BB649" s="369"/>
      <c r="BC649" s="369"/>
      <c r="BD649" s="369"/>
      <c r="BE649" s="369"/>
      <c r="BF649" s="369"/>
      <c r="BG649" s="369"/>
      <c r="BH649" s="369"/>
    </row>
    <row r="650" spans="48:60" ht="20.100000000000001" customHeight="1" x14ac:dyDescent="0.25">
      <c r="AV650" s="369"/>
      <c r="AW650" s="369"/>
      <c r="AX650" s="369"/>
      <c r="AY650" s="369"/>
      <c r="AZ650" s="369"/>
      <c r="BA650" s="369"/>
      <c r="BB650" s="369"/>
      <c r="BC650" s="369"/>
      <c r="BD650" s="369"/>
      <c r="BE650" s="369"/>
      <c r="BF650" s="369"/>
      <c r="BG650" s="369"/>
      <c r="BH650" s="369"/>
    </row>
    <row r="651" spans="48:60" ht="20.100000000000001" customHeight="1" x14ac:dyDescent="0.25">
      <c r="AV651" s="369"/>
      <c r="AW651" s="369"/>
      <c r="AX651" s="369"/>
      <c r="AY651" s="369"/>
      <c r="AZ651" s="369"/>
      <c r="BA651" s="369"/>
      <c r="BB651" s="369"/>
      <c r="BC651" s="369"/>
      <c r="BD651" s="369"/>
      <c r="BE651" s="369"/>
      <c r="BF651" s="369"/>
      <c r="BG651" s="369"/>
      <c r="BH651" s="369"/>
    </row>
    <row r="652" spans="48:60" ht="20.100000000000001" customHeight="1" x14ac:dyDescent="0.25">
      <c r="AV652" s="369"/>
      <c r="AW652" s="369"/>
      <c r="AX652" s="369"/>
      <c r="AY652" s="369"/>
      <c r="AZ652" s="369"/>
      <c r="BA652" s="369"/>
      <c r="BB652" s="369"/>
      <c r="BC652" s="369"/>
      <c r="BD652" s="369"/>
      <c r="BE652" s="369"/>
      <c r="BF652" s="369"/>
      <c r="BG652" s="369"/>
      <c r="BH652" s="369"/>
    </row>
    <row r="653" spans="48:60" ht="20.100000000000001" customHeight="1" x14ac:dyDescent="0.25">
      <c r="AV653" s="369"/>
      <c r="AW653" s="369"/>
      <c r="AX653" s="369"/>
      <c r="AY653" s="369"/>
      <c r="AZ653" s="369"/>
      <c r="BA653" s="369"/>
      <c r="BB653" s="369"/>
      <c r="BC653" s="369"/>
      <c r="BD653" s="369"/>
      <c r="BE653" s="369"/>
      <c r="BF653" s="369"/>
      <c r="BG653" s="369"/>
      <c r="BH653" s="369"/>
    </row>
    <row r="654" spans="48:60" ht="20.100000000000001" customHeight="1" x14ac:dyDescent="0.25">
      <c r="AV654" s="369"/>
      <c r="AW654" s="369"/>
      <c r="AX654" s="369"/>
      <c r="AY654" s="369"/>
      <c r="AZ654" s="369"/>
      <c r="BA654" s="369"/>
      <c r="BB654" s="369"/>
      <c r="BC654" s="369"/>
      <c r="BD654" s="369"/>
      <c r="BE654" s="369"/>
      <c r="BF654" s="369"/>
      <c r="BG654" s="369"/>
      <c r="BH654" s="369"/>
    </row>
    <row r="655" spans="48:60" ht="20.100000000000001" customHeight="1" x14ac:dyDescent="0.25">
      <c r="AV655" s="369"/>
      <c r="AW655" s="369"/>
      <c r="AX655" s="369"/>
      <c r="AY655" s="369"/>
      <c r="AZ655" s="369"/>
      <c r="BA655" s="369"/>
      <c r="BB655" s="369"/>
      <c r="BC655" s="369"/>
      <c r="BD655" s="369"/>
      <c r="BE655" s="369"/>
      <c r="BF655" s="369"/>
      <c r="BG655" s="369"/>
      <c r="BH655" s="369"/>
    </row>
    <row r="656" spans="48:60" ht="20.100000000000001" customHeight="1" x14ac:dyDescent="0.25">
      <c r="AV656" s="369"/>
      <c r="AW656" s="369"/>
      <c r="AX656" s="369"/>
      <c r="AY656" s="369"/>
      <c r="AZ656" s="369"/>
      <c r="BA656" s="369"/>
      <c r="BB656" s="369"/>
      <c r="BC656" s="369"/>
      <c r="BD656" s="369"/>
      <c r="BE656" s="369"/>
      <c r="BF656" s="369"/>
      <c r="BG656" s="369"/>
      <c r="BH656" s="369"/>
    </row>
    <row r="657" spans="48:60" ht="20.100000000000001" customHeight="1" x14ac:dyDescent="0.25">
      <c r="AV657" s="369"/>
      <c r="AW657" s="369"/>
      <c r="AX657" s="369"/>
      <c r="AY657" s="369"/>
      <c r="AZ657" s="369"/>
      <c r="BA657" s="369"/>
      <c r="BB657" s="369"/>
      <c r="BC657" s="369"/>
      <c r="BD657" s="369"/>
      <c r="BE657" s="369"/>
      <c r="BF657" s="369"/>
      <c r="BG657" s="369"/>
      <c r="BH657" s="369"/>
    </row>
    <row r="658" spans="48:60" ht="20.100000000000001" customHeight="1" x14ac:dyDescent="0.25">
      <c r="AV658" s="369"/>
      <c r="AW658" s="369"/>
      <c r="AX658" s="369"/>
      <c r="AY658" s="369"/>
      <c r="AZ658" s="369"/>
      <c r="BA658" s="369"/>
      <c r="BB658" s="369"/>
      <c r="BC658" s="369"/>
      <c r="BD658" s="369"/>
      <c r="BE658" s="369"/>
      <c r="BF658" s="369"/>
      <c r="BG658" s="369"/>
      <c r="BH658" s="369"/>
    </row>
    <row r="659" spans="48:60" ht="20.100000000000001" customHeight="1" x14ac:dyDescent="0.25">
      <c r="AV659" s="369"/>
      <c r="AW659" s="369"/>
      <c r="AX659" s="369"/>
      <c r="AY659" s="369"/>
      <c r="AZ659" s="369"/>
      <c r="BA659" s="369"/>
      <c r="BB659" s="369"/>
      <c r="BC659" s="369"/>
      <c r="BD659" s="369"/>
      <c r="BE659" s="369"/>
      <c r="BF659" s="369"/>
      <c r="BG659" s="369"/>
      <c r="BH659" s="369"/>
    </row>
    <row r="660" spans="48:60" ht="20.100000000000001" customHeight="1" x14ac:dyDescent="0.25">
      <c r="AV660" s="369"/>
      <c r="AW660" s="369"/>
      <c r="AX660" s="369"/>
      <c r="AY660" s="369"/>
      <c r="AZ660" s="369"/>
      <c r="BA660" s="369"/>
      <c r="BB660" s="369"/>
      <c r="BC660" s="369"/>
      <c r="BD660" s="369"/>
      <c r="BE660" s="369"/>
      <c r="BF660" s="369"/>
      <c r="BG660" s="369"/>
      <c r="BH660" s="369"/>
    </row>
    <row r="661" spans="48:60" ht="20.100000000000001" customHeight="1" x14ac:dyDescent="0.25">
      <c r="AV661" s="369"/>
      <c r="AW661" s="369"/>
      <c r="AX661" s="369"/>
      <c r="AY661" s="369"/>
      <c r="AZ661" s="369"/>
      <c r="BA661" s="369"/>
      <c r="BB661" s="369"/>
      <c r="BC661" s="369"/>
      <c r="BD661" s="369"/>
      <c r="BE661" s="369"/>
      <c r="BF661" s="369"/>
      <c r="BG661" s="369"/>
      <c r="BH661" s="369"/>
    </row>
    <row r="662" spans="48:60" ht="20.100000000000001" customHeight="1" x14ac:dyDescent="0.25">
      <c r="AV662" s="369"/>
      <c r="AW662" s="369"/>
      <c r="AX662" s="369"/>
      <c r="AY662" s="369"/>
      <c r="AZ662" s="369"/>
      <c r="BA662" s="369"/>
      <c r="BB662" s="369"/>
      <c r="BC662" s="369"/>
      <c r="BD662" s="369"/>
      <c r="BE662" s="369"/>
      <c r="BF662" s="369"/>
      <c r="BG662" s="369"/>
      <c r="BH662" s="369"/>
    </row>
    <row r="663" spans="48:60" ht="20.100000000000001" customHeight="1" x14ac:dyDescent="0.25">
      <c r="AV663" s="369"/>
      <c r="AW663" s="369"/>
      <c r="AX663" s="369"/>
      <c r="AY663" s="369"/>
      <c r="AZ663" s="369"/>
      <c r="BA663" s="369"/>
      <c r="BB663" s="369"/>
      <c r="BC663" s="369"/>
      <c r="BD663" s="369"/>
      <c r="BE663" s="369"/>
      <c r="BF663" s="369"/>
      <c r="BG663" s="369"/>
      <c r="BH663" s="369"/>
    </row>
    <row r="664" spans="48:60" ht="20.100000000000001" customHeight="1" x14ac:dyDescent="0.25">
      <c r="AV664" s="369"/>
      <c r="AW664" s="369"/>
      <c r="AX664" s="369"/>
      <c r="AY664" s="369"/>
      <c r="AZ664" s="369"/>
      <c r="BA664" s="369"/>
      <c r="BB664" s="369"/>
      <c r="BC664" s="369"/>
      <c r="BD664" s="369"/>
      <c r="BE664" s="369"/>
      <c r="BF664" s="369"/>
      <c r="BG664" s="369"/>
      <c r="BH664" s="369"/>
    </row>
    <row r="665" spans="48:60" ht="20.100000000000001" customHeight="1" x14ac:dyDescent="0.25">
      <c r="AV665" s="369"/>
      <c r="AW665" s="369"/>
      <c r="AX665" s="369"/>
      <c r="AY665" s="369"/>
      <c r="AZ665" s="369"/>
      <c r="BA665" s="369"/>
      <c r="BB665" s="369"/>
      <c r="BC665" s="369"/>
      <c r="BD665" s="369"/>
      <c r="BE665" s="369"/>
      <c r="BF665" s="369"/>
      <c r="BG665" s="369"/>
      <c r="BH665" s="369"/>
    </row>
    <row r="666" spans="48:60" ht="20.100000000000001" customHeight="1" x14ac:dyDescent="0.25">
      <c r="AV666" s="369"/>
      <c r="AW666" s="369"/>
      <c r="AX666" s="369"/>
      <c r="AY666" s="369"/>
      <c r="AZ666" s="369"/>
      <c r="BA666" s="369"/>
      <c r="BB666" s="369"/>
      <c r="BC666" s="369"/>
      <c r="BD666" s="369"/>
      <c r="BE666" s="369"/>
      <c r="BF666" s="369"/>
      <c r="BG666" s="369"/>
      <c r="BH666" s="369"/>
    </row>
    <row r="667" spans="48:60" ht="20.100000000000001" customHeight="1" x14ac:dyDescent="0.25">
      <c r="AV667" s="369"/>
      <c r="AW667" s="369"/>
      <c r="AX667" s="369"/>
      <c r="AY667" s="369"/>
      <c r="AZ667" s="369"/>
      <c r="BA667" s="369"/>
      <c r="BB667" s="369"/>
      <c r="BC667" s="369"/>
      <c r="BD667" s="369"/>
      <c r="BE667" s="369"/>
      <c r="BF667" s="369"/>
      <c r="BG667" s="369"/>
      <c r="BH667" s="369"/>
    </row>
    <row r="668" spans="48:60" ht="20.100000000000001" customHeight="1" x14ac:dyDescent="0.25">
      <c r="AV668" s="369"/>
      <c r="AW668" s="369"/>
      <c r="AX668" s="369"/>
      <c r="AY668" s="369"/>
      <c r="AZ668" s="369"/>
      <c r="BA668" s="369"/>
      <c r="BB668" s="369"/>
      <c r="BC668" s="369"/>
      <c r="BD668" s="369"/>
      <c r="BE668" s="369"/>
      <c r="BF668" s="369"/>
      <c r="BG668" s="369"/>
      <c r="BH668" s="369"/>
    </row>
    <row r="669" spans="48:60" ht="20.100000000000001" customHeight="1" x14ac:dyDescent="0.25">
      <c r="AV669" s="369"/>
      <c r="AW669" s="369"/>
      <c r="AX669" s="369"/>
      <c r="AY669" s="369"/>
      <c r="AZ669" s="369"/>
      <c r="BA669" s="369"/>
      <c r="BB669" s="369"/>
      <c r="BC669" s="369"/>
      <c r="BD669" s="369"/>
      <c r="BE669" s="369"/>
      <c r="BF669" s="369"/>
      <c r="BG669" s="369"/>
      <c r="BH669" s="369"/>
    </row>
    <row r="670" spans="48:60" ht="20.100000000000001" customHeight="1" x14ac:dyDescent="0.25">
      <c r="AV670" s="369"/>
      <c r="AW670" s="369"/>
      <c r="AX670" s="369"/>
      <c r="AY670" s="369"/>
      <c r="AZ670" s="369"/>
      <c r="BA670" s="369"/>
      <c r="BB670" s="369"/>
      <c r="BC670" s="369"/>
      <c r="BD670" s="369"/>
      <c r="BE670" s="369"/>
      <c r="BF670" s="369"/>
      <c r="BG670" s="369"/>
      <c r="BH670" s="369"/>
    </row>
    <row r="671" spans="48:60" ht="20.100000000000001" customHeight="1" x14ac:dyDescent="0.25">
      <c r="AV671" s="369"/>
      <c r="AW671" s="369"/>
      <c r="AX671" s="369"/>
      <c r="AY671" s="369"/>
      <c r="AZ671" s="369"/>
      <c r="BA671" s="369"/>
      <c r="BB671" s="369"/>
      <c r="BC671" s="369"/>
      <c r="BD671" s="369"/>
      <c r="BE671" s="369"/>
      <c r="BF671" s="369"/>
      <c r="BG671" s="369"/>
      <c r="BH671" s="369"/>
    </row>
    <row r="672" spans="48:60" ht="20.100000000000001" customHeight="1" x14ac:dyDescent="0.25">
      <c r="AV672" s="369"/>
      <c r="AW672" s="369"/>
      <c r="AX672" s="369"/>
      <c r="AY672" s="369"/>
      <c r="AZ672" s="369"/>
      <c r="BA672" s="369"/>
      <c r="BB672" s="369"/>
      <c r="BC672" s="369"/>
      <c r="BD672" s="369"/>
      <c r="BE672" s="369"/>
      <c r="BF672" s="369"/>
      <c r="BG672" s="369"/>
      <c r="BH672" s="369"/>
    </row>
    <row r="673" spans="48:60" ht="20.100000000000001" customHeight="1" x14ac:dyDescent="0.25">
      <c r="AV673" s="369"/>
      <c r="AW673" s="369"/>
      <c r="AX673" s="369"/>
      <c r="AY673" s="369"/>
      <c r="AZ673" s="369"/>
      <c r="BA673" s="369"/>
      <c r="BB673" s="369"/>
      <c r="BC673" s="369"/>
      <c r="BD673" s="369"/>
      <c r="BE673" s="369"/>
      <c r="BF673" s="369"/>
      <c r="BG673" s="369"/>
      <c r="BH673" s="369"/>
    </row>
    <row r="674" spans="48:60" ht="20.100000000000001" customHeight="1" x14ac:dyDescent="0.25">
      <c r="AV674" s="369"/>
      <c r="AW674" s="369"/>
      <c r="AX674" s="369"/>
      <c r="AY674" s="369"/>
      <c r="AZ674" s="369"/>
      <c r="BA674" s="369"/>
      <c r="BB674" s="369"/>
      <c r="BC674" s="369"/>
      <c r="BD674" s="369"/>
      <c r="BE674" s="369"/>
      <c r="BF674" s="369"/>
      <c r="BG674" s="369"/>
      <c r="BH674" s="369"/>
    </row>
    <row r="675" spans="48:60" ht="20.100000000000001" customHeight="1" x14ac:dyDescent="0.25">
      <c r="AV675" s="369"/>
      <c r="AW675" s="369"/>
      <c r="AX675" s="369"/>
      <c r="AY675" s="369"/>
      <c r="AZ675" s="369"/>
      <c r="BA675" s="369"/>
      <c r="BB675" s="369"/>
      <c r="BC675" s="369"/>
      <c r="BD675" s="369"/>
      <c r="BE675" s="369"/>
      <c r="BF675" s="369"/>
      <c r="BG675" s="369"/>
      <c r="BH675" s="369"/>
    </row>
    <row r="676" spans="48:60" ht="20.100000000000001" customHeight="1" x14ac:dyDescent="0.25">
      <c r="AV676" s="369"/>
      <c r="AW676" s="369"/>
      <c r="AX676" s="369"/>
      <c r="AY676" s="369"/>
      <c r="AZ676" s="369"/>
      <c r="BA676" s="369"/>
      <c r="BB676" s="369"/>
      <c r="BC676" s="369"/>
      <c r="BD676" s="369"/>
      <c r="BE676" s="369"/>
      <c r="BF676" s="369"/>
      <c r="BG676" s="369"/>
      <c r="BH676" s="369"/>
    </row>
    <row r="677" spans="48:60" ht="20.100000000000001" customHeight="1" x14ac:dyDescent="0.25">
      <c r="AV677" s="369"/>
      <c r="AW677" s="369"/>
      <c r="AX677" s="369"/>
      <c r="AY677" s="369"/>
      <c r="AZ677" s="369"/>
      <c r="BA677" s="369"/>
      <c r="BB677" s="369"/>
      <c r="BC677" s="369"/>
      <c r="BD677" s="369"/>
      <c r="BE677" s="369"/>
      <c r="BF677" s="369"/>
      <c r="BG677" s="369"/>
      <c r="BH677" s="369"/>
    </row>
    <row r="678" spans="48:60" ht="20.100000000000001" customHeight="1" x14ac:dyDescent="0.25">
      <c r="AV678" s="369"/>
      <c r="AW678" s="369"/>
      <c r="AX678" s="369"/>
      <c r="AY678" s="369"/>
      <c r="AZ678" s="369"/>
      <c r="BA678" s="369"/>
      <c r="BB678" s="369"/>
      <c r="BC678" s="369"/>
      <c r="BD678" s="369"/>
      <c r="BE678" s="369"/>
      <c r="BF678" s="369"/>
      <c r="BG678" s="369"/>
      <c r="BH678" s="369"/>
    </row>
    <row r="679" spans="48:60" ht="20.100000000000001" customHeight="1" x14ac:dyDescent="0.25">
      <c r="AV679" s="369"/>
      <c r="AW679" s="369"/>
      <c r="AX679" s="369"/>
      <c r="AY679" s="369"/>
      <c r="AZ679" s="369"/>
      <c r="BA679" s="369"/>
      <c r="BB679" s="369"/>
      <c r="BC679" s="369"/>
      <c r="BD679" s="369"/>
      <c r="BE679" s="369"/>
      <c r="BF679" s="369"/>
      <c r="BG679" s="369"/>
      <c r="BH679" s="369"/>
    </row>
    <row r="680" spans="48:60" ht="20.100000000000001" customHeight="1" x14ac:dyDescent="0.25">
      <c r="AV680" s="369"/>
      <c r="AW680" s="369"/>
      <c r="AX680" s="369"/>
      <c r="AY680" s="369"/>
      <c r="AZ680" s="369"/>
      <c r="BA680" s="369"/>
      <c r="BB680" s="369"/>
      <c r="BC680" s="369"/>
      <c r="BD680" s="369"/>
      <c r="BE680" s="369"/>
      <c r="BF680" s="369"/>
      <c r="BG680" s="369"/>
      <c r="BH680" s="369"/>
    </row>
    <row r="681" spans="48:60" ht="20.100000000000001" customHeight="1" x14ac:dyDescent="0.25">
      <c r="AV681" s="369"/>
      <c r="AW681" s="369"/>
      <c r="AX681" s="369"/>
      <c r="AY681" s="369"/>
      <c r="AZ681" s="369"/>
      <c r="BA681" s="369"/>
      <c r="BB681" s="369"/>
      <c r="BC681" s="369"/>
      <c r="BD681" s="369"/>
      <c r="BE681" s="369"/>
      <c r="BF681" s="369"/>
      <c r="BG681" s="369"/>
      <c r="BH681" s="369"/>
    </row>
    <row r="682" spans="48:60" ht="20.100000000000001" customHeight="1" x14ac:dyDescent="0.25">
      <c r="AV682" s="369"/>
      <c r="AW682" s="369"/>
      <c r="AX682" s="369"/>
      <c r="AY682" s="369"/>
      <c r="AZ682" s="369"/>
      <c r="BA682" s="369"/>
      <c r="BB682" s="369"/>
      <c r="BC682" s="369"/>
      <c r="BD682" s="369"/>
      <c r="BE682" s="369"/>
      <c r="BF682" s="369"/>
      <c r="BG682" s="369"/>
      <c r="BH682" s="369"/>
    </row>
    <row r="683" spans="48:60" ht="20.100000000000001" customHeight="1" x14ac:dyDescent="0.25">
      <c r="AV683" s="369"/>
      <c r="AW683" s="369"/>
      <c r="AX683" s="369"/>
      <c r="AY683" s="369"/>
      <c r="AZ683" s="369"/>
      <c r="BA683" s="369"/>
      <c r="BB683" s="369"/>
      <c r="BC683" s="369"/>
      <c r="BD683" s="369"/>
      <c r="BE683" s="369"/>
      <c r="BF683" s="369"/>
      <c r="BG683" s="369"/>
      <c r="BH683" s="369"/>
    </row>
    <row r="684" spans="48:60" ht="20.100000000000001" customHeight="1" x14ac:dyDescent="0.25">
      <c r="AV684" s="369"/>
      <c r="AW684" s="369"/>
      <c r="AX684" s="369"/>
      <c r="AY684" s="369"/>
      <c r="AZ684" s="369"/>
      <c r="BA684" s="369"/>
      <c r="BB684" s="369"/>
      <c r="BC684" s="369"/>
      <c r="BD684" s="369"/>
      <c r="BE684" s="369"/>
      <c r="BF684" s="369"/>
      <c r="BG684" s="369"/>
      <c r="BH684" s="369"/>
    </row>
    <row r="685" spans="48:60" ht="20.100000000000001" customHeight="1" x14ac:dyDescent="0.25">
      <c r="AV685" s="369"/>
      <c r="AW685" s="369"/>
      <c r="AX685" s="369"/>
      <c r="AY685" s="369"/>
      <c r="AZ685" s="369"/>
      <c r="BA685" s="369"/>
      <c r="BB685" s="369"/>
      <c r="BC685" s="369"/>
      <c r="BD685" s="369"/>
      <c r="BE685" s="369"/>
      <c r="BF685" s="369"/>
      <c r="BG685" s="369"/>
      <c r="BH685" s="369"/>
    </row>
    <row r="686" spans="48:60" ht="20.100000000000001" customHeight="1" x14ac:dyDescent="0.25">
      <c r="AV686" s="369"/>
      <c r="AW686" s="369"/>
      <c r="AX686" s="369"/>
      <c r="AY686" s="369"/>
      <c r="AZ686" s="369"/>
      <c r="BA686" s="369"/>
      <c r="BB686" s="369"/>
      <c r="BC686" s="369"/>
      <c r="BD686" s="369"/>
      <c r="BE686" s="369"/>
      <c r="BF686" s="369"/>
      <c r="BG686" s="369"/>
      <c r="BH686" s="369"/>
    </row>
    <row r="687" spans="48:60" ht="20.100000000000001" customHeight="1" x14ac:dyDescent="0.25">
      <c r="AV687" s="369"/>
      <c r="AW687" s="369"/>
      <c r="AX687" s="369"/>
      <c r="AY687" s="369"/>
      <c r="AZ687" s="369"/>
      <c r="BA687" s="369"/>
      <c r="BB687" s="369"/>
      <c r="BC687" s="369"/>
      <c r="BD687" s="369"/>
      <c r="BE687" s="369"/>
      <c r="BF687" s="369"/>
      <c r="BG687" s="369"/>
      <c r="BH687" s="369"/>
    </row>
    <row r="688" spans="48:60" ht="20.100000000000001" customHeight="1" x14ac:dyDescent="0.25">
      <c r="AV688" s="369"/>
      <c r="AW688" s="369"/>
      <c r="AX688" s="369"/>
      <c r="AY688" s="369"/>
      <c r="AZ688" s="369"/>
      <c r="BA688" s="369"/>
      <c r="BB688" s="369"/>
      <c r="BC688" s="369"/>
      <c r="BD688" s="369"/>
      <c r="BE688" s="369"/>
      <c r="BF688" s="369"/>
      <c r="BG688" s="369"/>
      <c r="BH688" s="369"/>
    </row>
    <row r="689" spans="48:60" ht="20.100000000000001" customHeight="1" x14ac:dyDescent="0.25">
      <c r="AV689" s="369"/>
      <c r="AW689" s="369"/>
      <c r="AX689" s="369"/>
      <c r="AY689" s="369"/>
      <c r="AZ689" s="369"/>
      <c r="BA689" s="369"/>
      <c r="BB689" s="369"/>
      <c r="BC689" s="369"/>
      <c r="BD689" s="369"/>
      <c r="BE689" s="369"/>
      <c r="BF689" s="369"/>
      <c r="BG689" s="369"/>
      <c r="BH689" s="369"/>
    </row>
    <row r="690" spans="48:60" ht="20.100000000000001" customHeight="1" x14ac:dyDescent="0.25">
      <c r="AV690" s="369"/>
      <c r="AW690" s="369"/>
      <c r="AX690" s="369"/>
      <c r="AY690" s="369"/>
      <c r="AZ690" s="369"/>
      <c r="BA690" s="369"/>
      <c r="BB690" s="369"/>
      <c r="BC690" s="369"/>
      <c r="BD690" s="369"/>
      <c r="BE690" s="369"/>
      <c r="BF690" s="369"/>
      <c r="BG690" s="369"/>
      <c r="BH690" s="369"/>
    </row>
    <row r="691" spans="48:60" ht="20.100000000000001" customHeight="1" x14ac:dyDescent="0.25">
      <c r="AV691" s="369"/>
      <c r="AW691" s="369"/>
      <c r="AX691" s="369"/>
      <c r="AY691" s="369"/>
      <c r="AZ691" s="369"/>
      <c r="BA691" s="369"/>
      <c r="BB691" s="369"/>
      <c r="BC691" s="369"/>
      <c r="BD691" s="369"/>
      <c r="BE691" s="369"/>
      <c r="BF691" s="369"/>
      <c r="BG691" s="369"/>
      <c r="BH691" s="369"/>
    </row>
    <row r="692" spans="48:60" ht="20.100000000000001" customHeight="1" x14ac:dyDescent="0.25">
      <c r="AV692" s="369"/>
      <c r="AW692" s="369"/>
      <c r="AX692" s="369"/>
      <c r="AY692" s="369"/>
      <c r="AZ692" s="369"/>
      <c r="BA692" s="369"/>
      <c r="BB692" s="369"/>
      <c r="BC692" s="369"/>
      <c r="BD692" s="369"/>
      <c r="BE692" s="369"/>
      <c r="BF692" s="369"/>
      <c r="BG692" s="369"/>
      <c r="BH692" s="369"/>
    </row>
    <row r="693" spans="48:60" ht="20.100000000000001" customHeight="1" x14ac:dyDescent="0.25">
      <c r="AV693" s="369"/>
      <c r="AW693" s="369"/>
      <c r="AX693" s="369"/>
      <c r="AY693" s="369"/>
      <c r="AZ693" s="369"/>
      <c r="BA693" s="369"/>
      <c r="BB693" s="369"/>
      <c r="BC693" s="369"/>
      <c r="BD693" s="369"/>
      <c r="BE693" s="369"/>
      <c r="BF693" s="369"/>
      <c r="BG693" s="369"/>
      <c r="BH693" s="369"/>
    </row>
    <row r="694" spans="48:60" ht="20.100000000000001" customHeight="1" x14ac:dyDescent="0.25">
      <c r="AV694" s="369"/>
      <c r="AW694" s="369"/>
      <c r="AX694" s="369"/>
      <c r="AY694" s="369"/>
      <c r="AZ694" s="369"/>
      <c r="BA694" s="369"/>
      <c r="BB694" s="369"/>
      <c r="BC694" s="369"/>
      <c r="BD694" s="369"/>
      <c r="BE694" s="369"/>
      <c r="BF694" s="369"/>
      <c r="BG694" s="369"/>
      <c r="BH694" s="369"/>
    </row>
    <row r="695" spans="48:60" ht="20.100000000000001" customHeight="1" x14ac:dyDescent="0.25">
      <c r="AV695" s="369"/>
      <c r="AW695" s="369"/>
      <c r="AX695" s="369"/>
      <c r="AY695" s="369"/>
      <c r="AZ695" s="369"/>
      <c r="BA695" s="369"/>
      <c r="BB695" s="369"/>
      <c r="BC695" s="369"/>
      <c r="BD695" s="369"/>
      <c r="BE695" s="369"/>
      <c r="BF695" s="369"/>
      <c r="BG695" s="369"/>
      <c r="BH695" s="369"/>
    </row>
    <row r="696" spans="48:60" ht="20.100000000000001" customHeight="1" x14ac:dyDescent="0.25">
      <c r="AV696" s="369"/>
      <c r="AW696" s="369"/>
      <c r="AX696" s="369"/>
      <c r="AY696" s="369"/>
      <c r="AZ696" s="369"/>
      <c r="BA696" s="369"/>
      <c r="BB696" s="369"/>
      <c r="BC696" s="369"/>
      <c r="BD696" s="369"/>
      <c r="BE696" s="369"/>
      <c r="BF696" s="369"/>
      <c r="BG696" s="369"/>
      <c r="BH696" s="369"/>
    </row>
    <row r="697" spans="48:60" ht="20.100000000000001" customHeight="1" x14ac:dyDescent="0.25">
      <c r="AV697" s="369"/>
      <c r="AW697" s="369"/>
      <c r="AX697" s="369"/>
      <c r="AY697" s="369"/>
      <c r="AZ697" s="369"/>
      <c r="BA697" s="369"/>
      <c r="BB697" s="369"/>
      <c r="BC697" s="369"/>
      <c r="BD697" s="369"/>
      <c r="BE697" s="369"/>
      <c r="BF697" s="369"/>
      <c r="BG697" s="369"/>
      <c r="BH697" s="369"/>
    </row>
    <row r="698" spans="48:60" ht="20.100000000000001" customHeight="1" x14ac:dyDescent="0.25">
      <c r="AV698" s="369"/>
      <c r="AW698" s="369"/>
      <c r="AX698" s="369"/>
      <c r="AY698" s="369"/>
      <c r="AZ698" s="369"/>
      <c r="BA698" s="369"/>
      <c r="BB698" s="369"/>
      <c r="BC698" s="369"/>
      <c r="BD698" s="369"/>
      <c r="BE698" s="369"/>
      <c r="BF698" s="369"/>
      <c r="BG698" s="369"/>
      <c r="BH698" s="369"/>
    </row>
    <row r="699" spans="48:60" ht="20.100000000000001" customHeight="1" x14ac:dyDescent="0.25">
      <c r="AV699" s="369"/>
      <c r="AW699" s="369"/>
      <c r="AX699" s="369"/>
      <c r="AY699" s="369"/>
      <c r="AZ699" s="369"/>
      <c r="BA699" s="369"/>
      <c r="BB699" s="369"/>
      <c r="BC699" s="369"/>
      <c r="BD699" s="369"/>
      <c r="BE699" s="369"/>
      <c r="BF699" s="369"/>
      <c r="BG699" s="369"/>
      <c r="BH699" s="369"/>
    </row>
    <row r="700" spans="48:60" ht="20.100000000000001" customHeight="1" x14ac:dyDescent="0.25">
      <c r="AV700" s="369"/>
      <c r="AW700" s="369"/>
      <c r="AX700" s="369"/>
      <c r="AY700" s="369"/>
      <c r="AZ700" s="369"/>
      <c r="BA700" s="369"/>
      <c r="BB700" s="369"/>
      <c r="BC700" s="369"/>
      <c r="BD700" s="369"/>
      <c r="BE700" s="369"/>
      <c r="BF700" s="369"/>
      <c r="BG700" s="369"/>
      <c r="BH700" s="369"/>
    </row>
    <row r="701" spans="48:60" ht="20.100000000000001" customHeight="1" x14ac:dyDescent="0.25">
      <c r="AV701" s="369"/>
      <c r="AW701" s="369"/>
      <c r="AX701" s="369"/>
      <c r="AY701" s="369"/>
      <c r="AZ701" s="369"/>
      <c r="BA701" s="369"/>
      <c r="BB701" s="369"/>
      <c r="BC701" s="369"/>
      <c r="BD701" s="369"/>
      <c r="BE701" s="369"/>
      <c r="BF701" s="369"/>
      <c r="BG701" s="369"/>
      <c r="BH701" s="369"/>
    </row>
    <row r="702" spans="48:60" ht="20.100000000000001" customHeight="1" x14ac:dyDescent="0.25">
      <c r="AV702" s="369"/>
      <c r="AW702" s="369"/>
      <c r="AX702" s="369"/>
      <c r="AY702" s="369"/>
      <c r="AZ702" s="369"/>
      <c r="BA702" s="369"/>
      <c r="BB702" s="369"/>
      <c r="BC702" s="369"/>
      <c r="BD702" s="369"/>
      <c r="BE702" s="369"/>
      <c r="BF702" s="369"/>
      <c r="BG702" s="369"/>
      <c r="BH702" s="369"/>
    </row>
    <row r="703" spans="48:60" ht="20.100000000000001" customHeight="1" x14ac:dyDescent="0.25">
      <c r="AV703" s="369"/>
      <c r="AW703" s="369"/>
      <c r="AX703" s="369"/>
      <c r="AY703" s="369"/>
      <c r="AZ703" s="369"/>
      <c r="BA703" s="369"/>
      <c r="BB703" s="369"/>
      <c r="BC703" s="369"/>
      <c r="BD703" s="369"/>
      <c r="BE703" s="369"/>
      <c r="BF703" s="369"/>
      <c r="BG703" s="369"/>
      <c r="BH703" s="369"/>
    </row>
    <row r="704" spans="48:60" ht="20.100000000000001" customHeight="1" x14ac:dyDescent="0.25">
      <c r="AV704" s="369"/>
      <c r="AW704" s="369"/>
      <c r="AX704" s="369"/>
      <c r="AY704" s="369"/>
      <c r="AZ704" s="369"/>
      <c r="BA704" s="369"/>
      <c r="BB704" s="369"/>
      <c r="BC704" s="369"/>
      <c r="BD704" s="369"/>
      <c r="BE704" s="369"/>
      <c r="BF704" s="369"/>
      <c r="BG704" s="369"/>
      <c r="BH704" s="369"/>
    </row>
    <row r="705" spans="48:60" ht="20.100000000000001" customHeight="1" x14ac:dyDescent="0.25">
      <c r="AV705" s="369"/>
      <c r="AW705" s="369"/>
      <c r="AX705" s="369"/>
      <c r="AY705" s="369"/>
      <c r="AZ705" s="369"/>
      <c r="BA705" s="369"/>
      <c r="BB705" s="369"/>
      <c r="BC705" s="369"/>
      <c r="BD705" s="369"/>
      <c r="BE705" s="369"/>
      <c r="BF705" s="369"/>
      <c r="BG705" s="369"/>
      <c r="BH705" s="369"/>
    </row>
    <row r="706" spans="48:60" ht="20.100000000000001" customHeight="1" x14ac:dyDescent="0.25">
      <c r="AV706" s="369"/>
      <c r="AW706" s="369"/>
      <c r="AX706" s="369"/>
      <c r="AY706" s="369"/>
      <c r="AZ706" s="369"/>
      <c r="BA706" s="369"/>
      <c r="BB706" s="369"/>
      <c r="BC706" s="369"/>
      <c r="BD706" s="369"/>
      <c r="BE706" s="369"/>
      <c r="BF706" s="369"/>
      <c r="BG706" s="369"/>
      <c r="BH706" s="369"/>
    </row>
    <row r="707" spans="48:60" ht="20.100000000000001" customHeight="1" x14ac:dyDescent="0.25">
      <c r="AV707" s="369"/>
      <c r="AW707" s="369"/>
      <c r="AX707" s="369"/>
      <c r="AY707" s="369"/>
      <c r="AZ707" s="369"/>
      <c r="BA707" s="369"/>
      <c r="BB707" s="369"/>
      <c r="BC707" s="369"/>
      <c r="BD707" s="369"/>
      <c r="BE707" s="369"/>
      <c r="BF707" s="369"/>
      <c r="BG707" s="369"/>
      <c r="BH707" s="369"/>
    </row>
    <row r="708" spans="48:60" ht="20.100000000000001" customHeight="1" x14ac:dyDescent="0.25">
      <c r="AV708" s="369"/>
      <c r="AW708" s="369"/>
      <c r="AX708" s="369"/>
      <c r="AY708" s="369"/>
      <c r="AZ708" s="369"/>
      <c r="BA708" s="369"/>
      <c r="BB708" s="369"/>
      <c r="BC708" s="369"/>
      <c r="BD708" s="369"/>
      <c r="BE708" s="369"/>
      <c r="BF708" s="369"/>
      <c r="BG708" s="369"/>
      <c r="BH708" s="369"/>
    </row>
    <row r="709" spans="48:60" ht="20.100000000000001" customHeight="1" x14ac:dyDescent="0.25">
      <c r="AV709" s="369"/>
      <c r="AW709" s="369"/>
      <c r="AX709" s="369"/>
      <c r="AY709" s="369"/>
      <c r="AZ709" s="369"/>
      <c r="BA709" s="369"/>
      <c r="BB709" s="369"/>
      <c r="BC709" s="369"/>
      <c r="BD709" s="369"/>
      <c r="BE709" s="369"/>
      <c r="BF709" s="369"/>
      <c r="BG709" s="369"/>
      <c r="BH709" s="369"/>
    </row>
    <row r="710" spans="48:60" ht="20.100000000000001" customHeight="1" x14ac:dyDescent="0.25">
      <c r="AV710" s="369"/>
      <c r="AW710" s="369"/>
      <c r="AX710" s="369"/>
      <c r="AY710" s="369"/>
      <c r="AZ710" s="369"/>
      <c r="BA710" s="369"/>
      <c r="BB710" s="369"/>
      <c r="BC710" s="369"/>
      <c r="BD710" s="369"/>
      <c r="BE710" s="369"/>
      <c r="BF710" s="369"/>
      <c r="BG710" s="369"/>
      <c r="BH710" s="369"/>
    </row>
    <row r="711" spans="48:60" ht="20.100000000000001" customHeight="1" x14ac:dyDescent="0.25">
      <c r="AV711" s="369"/>
      <c r="AW711" s="369"/>
      <c r="AX711" s="369"/>
      <c r="AY711" s="369"/>
      <c r="AZ711" s="369"/>
      <c r="BA711" s="369"/>
      <c r="BB711" s="369"/>
      <c r="BC711" s="369"/>
      <c r="BD711" s="369"/>
      <c r="BE711" s="369"/>
      <c r="BF711" s="369"/>
      <c r="BG711" s="369"/>
      <c r="BH711" s="369"/>
    </row>
    <row r="712" spans="48:60" ht="20.100000000000001" customHeight="1" x14ac:dyDescent="0.25">
      <c r="AV712" s="369"/>
      <c r="AW712" s="369"/>
      <c r="AX712" s="369"/>
      <c r="AY712" s="369"/>
      <c r="AZ712" s="369"/>
      <c r="BA712" s="369"/>
      <c r="BB712" s="369"/>
      <c r="BC712" s="369"/>
      <c r="BD712" s="369"/>
      <c r="BE712" s="369"/>
      <c r="BF712" s="369"/>
      <c r="BG712" s="369"/>
      <c r="BH712" s="369"/>
    </row>
    <row r="713" spans="48:60" ht="20.100000000000001" customHeight="1" x14ac:dyDescent="0.25">
      <c r="AV713" s="369"/>
      <c r="AW713" s="369"/>
      <c r="AX713" s="369"/>
      <c r="AY713" s="369"/>
      <c r="AZ713" s="369"/>
      <c r="BA713" s="369"/>
      <c r="BB713" s="369"/>
      <c r="BC713" s="369"/>
      <c r="BD713" s="369"/>
      <c r="BE713" s="369"/>
      <c r="BF713" s="369"/>
      <c r="BG713" s="369"/>
      <c r="BH713" s="369"/>
    </row>
    <row r="714" spans="48:60" ht="20.100000000000001" customHeight="1" x14ac:dyDescent="0.25">
      <c r="AV714" s="369"/>
      <c r="AW714" s="369"/>
      <c r="AX714" s="369"/>
      <c r="AY714" s="369"/>
      <c r="AZ714" s="369"/>
      <c r="BA714" s="369"/>
      <c r="BB714" s="369"/>
      <c r="BC714" s="369"/>
      <c r="BD714" s="369"/>
      <c r="BE714" s="369"/>
      <c r="BF714" s="369"/>
      <c r="BG714" s="369"/>
      <c r="BH714" s="369"/>
    </row>
    <row r="715" spans="48:60" ht="20.100000000000001" customHeight="1" x14ac:dyDescent="0.25">
      <c r="AV715" s="369"/>
      <c r="AW715" s="369"/>
      <c r="AX715" s="369"/>
      <c r="AY715" s="369"/>
      <c r="AZ715" s="369"/>
      <c r="BA715" s="369"/>
      <c r="BB715" s="369"/>
      <c r="BC715" s="369"/>
      <c r="BD715" s="369"/>
      <c r="BE715" s="369"/>
      <c r="BF715" s="369"/>
      <c r="BG715" s="369"/>
      <c r="BH715" s="369"/>
    </row>
    <row r="716" spans="48:60" ht="20.100000000000001" customHeight="1" x14ac:dyDescent="0.25">
      <c r="AV716" s="369"/>
      <c r="AW716" s="369"/>
      <c r="AX716" s="369"/>
      <c r="AY716" s="369"/>
      <c r="AZ716" s="369"/>
      <c r="BA716" s="369"/>
      <c r="BB716" s="369"/>
      <c r="BC716" s="369"/>
      <c r="BD716" s="369"/>
      <c r="BE716" s="369"/>
      <c r="BF716" s="369"/>
      <c r="BG716" s="369"/>
      <c r="BH716" s="369"/>
    </row>
    <row r="717" spans="48:60" ht="20.100000000000001" customHeight="1" x14ac:dyDescent="0.25">
      <c r="AV717" s="369"/>
      <c r="AW717" s="369"/>
      <c r="AX717" s="369"/>
      <c r="AY717" s="369"/>
      <c r="AZ717" s="369"/>
      <c r="BA717" s="369"/>
      <c r="BB717" s="369"/>
      <c r="BC717" s="369"/>
      <c r="BD717" s="369"/>
      <c r="BE717" s="369"/>
      <c r="BF717" s="369"/>
      <c r="BG717" s="369"/>
      <c r="BH717" s="369"/>
    </row>
    <row r="718" spans="48:60" ht="20.100000000000001" customHeight="1" x14ac:dyDescent="0.25">
      <c r="AV718" s="369"/>
      <c r="AW718" s="369"/>
      <c r="AX718" s="369"/>
      <c r="AY718" s="369"/>
      <c r="AZ718" s="369"/>
      <c r="BA718" s="369"/>
      <c r="BB718" s="369"/>
      <c r="BC718" s="369"/>
      <c r="BD718" s="369"/>
      <c r="BE718" s="369"/>
      <c r="BF718" s="369"/>
      <c r="BG718" s="369"/>
      <c r="BH718" s="369"/>
    </row>
    <row r="719" spans="48:60" ht="20.100000000000001" customHeight="1" x14ac:dyDescent="0.25">
      <c r="AV719" s="369"/>
      <c r="AW719" s="369"/>
      <c r="AX719" s="369"/>
      <c r="AY719" s="369"/>
      <c r="AZ719" s="369"/>
      <c r="BA719" s="369"/>
      <c r="BB719" s="369"/>
      <c r="BC719" s="369"/>
      <c r="BD719" s="369"/>
      <c r="BE719" s="369"/>
      <c r="BF719" s="369"/>
      <c r="BG719" s="369"/>
      <c r="BH719" s="369"/>
    </row>
    <row r="720" spans="48:60" ht="20.100000000000001" customHeight="1" x14ac:dyDescent="0.25">
      <c r="AV720" s="369"/>
      <c r="AW720" s="369"/>
      <c r="AX720" s="369"/>
      <c r="AY720" s="369"/>
      <c r="AZ720" s="369"/>
      <c r="BA720" s="369"/>
      <c r="BB720" s="369"/>
      <c r="BC720" s="369"/>
      <c r="BD720" s="369"/>
      <c r="BE720" s="369"/>
      <c r="BF720" s="369"/>
      <c r="BG720" s="369"/>
      <c r="BH720" s="369"/>
    </row>
    <row r="721" spans="48:60" ht="20.100000000000001" customHeight="1" x14ac:dyDescent="0.25">
      <c r="AV721" s="369"/>
      <c r="AW721" s="369"/>
      <c r="AX721" s="369"/>
      <c r="AY721" s="369"/>
      <c r="AZ721" s="369"/>
      <c r="BA721" s="369"/>
      <c r="BB721" s="369"/>
      <c r="BC721" s="369"/>
      <c r="BD721" s="369"/>
      <c r="BE721" s="369"/>
      <c r="BF721" s="369"/>
      <c r="BG721" s="369"/>
      <c r="BH721" s="369"/>
    </row>
    <row r="722" spans="48:60" ht="20.100000000000001" customHeight="1" x14ac:dyDescent="0.25">
      <c r="AV722" s="369"/>
      <c r="AW722" s="369"/>
      <c r="AX722" s="369"/>
      <c r="AY722" s="369"/>
      <c r="AZ722" s="369"/>
      <c r="BA722" s="369"/>
      <c r="BB722" s="369"/>
      <c r="BC722" s="369"/>
      <c r="BD722" s="369"/>
      <c r="BE722" s="369"/>
      <c r="BF722" s="369"/>
      <c r="BG722" s="369"/>
      <c r="BH722" s="369"/>
    </row>
    <row r="723" spans="48:60" ht="20.100000000000001" customHeight="1" x14ac:dyDescent="0.25">
      <c r="AV723" s="369"/>
      <c r="AW723" s="369"/>
      <c r="AX723" s="369"/>
      <c r="AY723" s="369"/>
      <c r="AZ723" s="369"/>
      <c r="BA723" s="369"/>
      <c r="BB723" s="369"/>
      <c r="BC723" s="369"/>
      <c r="BD723" s="369"/>
      <c r="BE723" s="369"/>
      <c r="BF723" s="369"/>
      <c r="BG723" s="369"/>
      <c r="BH723" s="369"/>
    </row>
    <row r="724" spans="48:60" ht="20.100000000000001" customHeight="1" x14ac:dyDescent="0.25">
      <c r="AV724" s="369"/>
      <c r="AW724" s="369"/>
      <c r="AX724" s="369"/>
      <c r="AY724" s="369"/>
      <c r="AZ724" s="369"/>
      <c r="BA724" s="369"/>
      <c r="BB724" s="369"/>
      <c r="BC724" s="369"/>
      <c r="BD724" s="369"/>
      <c r="BE724" s="369"/>
      <c r="BF724" s="369"/>
      <c r="BG724" s="369"/>
      <c r="BH724" s="369"/>
    </row>
    <row r="725" spans="48:60" ht="20.100000000000001" customHeight="1" x14ac:dyDescent="0.25">
      <c r="AV725" s="369"/>
      <c r="AW725" s="369"/>
      <c r="AX725" s="369"/>
      <c r="AY725" s="369"/>
      <c r="AZ725" s="369"/>
      <c r="BA725" s="369"/>
      <c r="BB725" s="369"/>
      <c r="BC725" s="369"/>
      <c r="BD725" s="369"/>
      <c r="BE725" s="369"/>
      <c r="BF725" s="369"/>
      <c r="BG725" s="369"/>
      <c r="BH725" s="369"/>
    </row>
    <row r="726" spans="48:60" ht="20.100000000000001" customHeight="1" x14ac:dyDescent="0.25">
      <c r="AV726" s="369"/>
      <c r="AW726" s="369"/>
      <c r="AX726" s="369"/>
      <c r="AY726" s="369"/>
      <c r="AZ726" s="369"/>
      <c r="BA726" s="369"/>
      <c r="BB726" s="369"/>
      <c r="BC726" s="369"/>
      <c r="BD726" s="369"/>
      <c r="BE726" s="369"/>
      <c r="BF726" s="369"/>
      <c r="BG726" s="369"/>
      <c r="BH726" s="369"/>
    </row>
    <row r="727" spans="48:60" ht="20.100000000000001" customHeight="1" x14ac:dyDescent="0.25">
      <c r="AV727" s="369"/>
      <c r="AW727" s="369"/>
      <c r="AX727" s="369"/>
      <c r="AY727" s="369"/>
      <c r="AZ727" s="369"/>
      <c r="BA727" s="369"/>
      <c r="BB727" s="369"/>
      <c r="BC727" s="369"/>
      <c r="BD727" s="369"/>
      <c r="BE727" s="369"/>
      <c r="BF727" s="369"/>
      <c r="BG727" s="369"/>
      <c r="BH727" s="369"/>
    </row>
    <row r="728" spans="48:60" ht="20.100000000000001" customHeight="1" x14ac:dyDescent="0.25">
      <c r="AV728" s="369"/>
      <c r="AW728" s="369"/>
      <c r="AX728" s="369"/>
      <c r="AY728" s="369"/>
      <c r="AZ728" s="369"/>
      <c r="BA728" s="369"/>
      <c r="BB728" s="369"/>
      <c r="BC728" s="369"/>
      <c r="BD728" s="369"/>
      <c r="BE728" s="369"/>
      <c r="BF728" s="369"/>
      <c r="BG728" s="369"/>
      <c r="BH728" s="369"/>
    </row>
    <row r="729" spans="48:60" ht="20.100000000000001" customHeight="1" x14ac:dyDescent="0.25">
      <c r="AV729" s="369"/>
      <c r="AW729" s="369"/>
      <c r="AX729" s="369"/>
      <c r="AY729" s="369"/>
      <c r="AZ729" s="369"/>
      <c r="BA729" s="369"/>
      <c r="BB729" s="369"/>
      <c r="BC729" s="369"/>
      <c r="BD729" s="369"/>
      <c r="BE729" s="369"/>
      <c r="BF729" s="369"/>
      <c r="BG729" s="369"/>
      <c r="BH729" s="369"/>
    </row>
    <row r="730" spans="48:60" ht="20.100000000000001" customHeight="1" x14ac:dyDescent="0.25">
      <c r="AV730" s="369"/>
      <c r="AW730" s="369"/>
      <c r="AX730" s="369"/>
      <c r="AY730" s="369"/>
      <c r="AZ730" s="369"/>
      <c r="BA730" s="369"/>
      <c r="BB730" s="369"/>
      <c r="BC730" s="369"/>
      <c r="BD730" s="369"/>
      <c r="BE730" s="369"/>
      <c r="BF730" s="369"/>
      <c r="BG730" s="369"/>
      <c r="BH730" s="369"/>
    </row>
    <row r="731" spans="48:60" ht="20.100000000000001" customHeight="1" x14ac:dyDescent="0.25">
      <c r="AV731" s="369"/>
      <c r="AW731" s="369"/>
      <c r="AX731" s="369"/>
      <c r="AY731" s="369"/>
      <c r="AZ731" s="369"/>
      <c r="BA731" s="369"/>
      <c r="BB731" s="369"/>
      <c r="BC731" s="369"/>
      <c r="BD731" s="369"/>
      <c r="BE731" s="369"/>
      <c r="BF731" s="369"/>
      <c r="BG731" s="369"/>
      <c r="BH731" s="369"/>
    </row>
    <row r="732" spans="48:60" ht="20.100000000000001" customHeight="1" x14ac:dyDescent="0.25">
      <c r="AV732" s="369"/>
      <c r="AW732" s="369"/>
      <c r="AX732" s="369"/>
      <c r="AY732" s="369"/>
      <c r="AZ732" s="369"/>
      <c r="BA732" s="369"/>
      <c r="BB732" s="369"/>
      <c r="BC732" s="369"/>
      <c r="BD732" s="369"/>
      <c r="BE732" s="369"/>
      <c r="BF732" s="369"/>
      <c r="BG732" s="369"/>
      <c r="BH732" s="369"/>
    </row>
    <row r="733" spans="48:60" ht="20.100000000000001" customHeight="1" x14ac:dyDescent="0.25">
      <c r="AV733" s="369"/>
      <c r="AW733" s="369"/>
      <c r="AX733" s="369"/>
      <c r="AY733" s="369"/>
      <c r="AZ733" s="369"/>
      <c r="BA733" s="369"/>
      <c r="BB733" s="369"/>
      <c r="BC733" s="369"/>
      <c r="BD733" s="369"/>
      <c r="BE733" s="369"/>
      <c r="BF733" s="369"/>
      <c r="BG733" s="369"/>
      <c r="BH733" s="369"/>
    </row>
    <row r="734" spans="48:60" ht="20.100000000000001" customHeight="1" x14ac:dyDescent="0.25">
      <c r="AV734" s="369"/>
      <c r="AW734" s="369"/>
      <c r="AX734" s="369"/>
      <c r="AY734" s="369"/>
      <c r="AZ734" s="369"/>
      <c r="BA734" s="369"/>
      <c r="BB734" s="369"/>
      <c r="BC734" s="369"/>
      <c r="BD734" s="369"/>
      <c r="BE734" s="369"/>
      <c r="BF734" s="369"/>
      <c r="BG734" s="369"/>
      <c r="BH734" s="369"/>
    </row>
    <row r="735" spans="48:60" ht="20.100000000000001" customHeight="1" x14ac:dyDescent="0.25">
      <c r="AV735" s="369"/>
      <c r="AW735" s="369"/>
      <c r="AX735" s="369"/>
      <c r="AY735" s="369"/>
      <c r="AZ735" s="369"/>
      <c r="BA735" s="369"/>
      <c r="BB735" s="369"/>
      <c r="BC735" s="369"/>
      <c r="BD735" s="369"/>
      <c r="BE735" s="369"/>
      <c r="BF735" s="369"/>
      <c r="BG735" s="369"/>
      <c r="BH735" s="369"/>
    </row>
    <row r="736" spans="48:60" ht="20.100000000000001" customHeight="1" x14ac:dyDescent="0.25">
      <c r="AV736" s="369"/>
      <c r="AW736" s="369"/>
      <c r="AX736" s="369"/>
      <c r="AY736" s="369"/>
      <c r="AZ736" s="369"/>
      <c r="BA736" s="369"/>
      <c r="BB736" s="369"/>
      <c r="BC736" s="369"/>
      <c r="BD736" s="369"/>
      <c r="BE736" s="369"/>
      <c r="BF736" s="369"/>
      <c r="BG736" s="369"/>
      <c r="BH736" s="369"/>
    </row>
    <row r="737" spans="48:60" ht="20.100000000000001" customHeight="1" x14ac:dyDescent="0.25">
      <c r="AV737" s="369"/>
      <c r="AW737" s="369"/>
      <c r="AX737" s="369"/>
      <c r="AY737" s="369"/>
      <c r="AZ737" s="369"/>
      <c r="BA737" s="369"/>
      <c r="BB737" s="369"/>
      <c r="BC737" s="369"/>
      <c r="BD737" s="369"/>
      <c r="BE737" s="369"/>
      <c r="BF737" s="369"/>
      <c r="BG737" s="369"/>
      <c r="BH737" s="369"/>
    </row>
    <row r="738" spans="48:60" ht="20.100000000000001" customHeight="1" x14ac:dyDescent="0.25">
      <c r="AV738" s="369"/>
      <c r="AW738" s="369"/>
      <c r="AX738" s="369"/>
      <c r="AY738" s="369"/>
      <c r="AZ738" s="369"/>
      <c r="BA738" s="369"/>
      <c r="BB738" s="369"/>
      <c r="BC738" s="369"/>
      <c r="BD738" s="369"/>
      <c r="BE738" s="369"/>
      <c r="BF738" s="369"/>
      <c r="BG738" s="369"/>
      <c r="BH738" s="369"/>
    </row>
    <row r="739" spans="48:60" ht="20.100000000000001" customHeight="1" x14ac:dyDescent="0.25">
      <c r="AV739" s="369"/>
      <c r="AW739" s="369"/>
      <c r="AX739" s="369"/>
      <c r="AY739" s="369"/>
      <c r="AZ739" s="369"/>
      <c r="BA739" s="369"/>
      <c r="BB739" s="369"/>
      <c r="BC739" s="369"/>
      <c r="BD739" s="369"/>
      <c r="BE739" s="369"/>
      <c r="BF739" s="369"/>
      <c r="BG739" s="369"/>
      <c r="BH739" s="369"/>
    </row>
    <row r="740" spans="48:60" ht="20.100000000000001" customHeight="1" x14ac:dyDescent="0.25">
      <c r="AV740" s="369"/>
      <c r="AW740" s="369"/>
      <c r="AX740" s="369"/>
      <c r="AY740" s="369"/>
      <c r="AZ740" s="369"/>
      <c r="BA740" s="369"/>
      <c r="BB740" s="369"/>
      <c r="BC740" s="369"/>
      <c r="BD740" s="369"/>
      <c r="BE740" s="369"/>
      <c r="BF740" s="369"/>
      <c r="BG740" s="369"/>
      <c r="BH740" s="369"/>
    </row>
    <row r="741" spans="48:60" ht="20.100000000000001" customHeight="1" x14ac:dyDescent="0.25">
      <c r="AV741" s="369"/>
      <c r="AW741" s="369"/>
      <c r="AX741" s="369"/>
      <c r="AY741" s="369"/>
      <c r="AZ741" s="369"/>
      <c r="BA741" s="369"/>
      <c r="BB741" s="369"/>
      <c r="BC741" s="369"/>
      <c r="BD741" s="369"/>
      <c r="BE741" s="369"/>
      <c r="BF741" s="369"/>
      <c r="BG741" s="369"/>
      <c r="BH741" s="369"/>
    </row>
    <row r="742" spans="48:60" ht="20.100000000000001" customHeight="1" x14ac:dyDescent="0.25">
      <c r="AV742" s="369"/>
      <c r="AW742" s="369"/>
      <c r="AX742" s="369"/>
      <c r="AY742" s="369"/>
      <c r="AZ742" s="369"/>
      <c r="BA742" s="369"/>
      <c r="BB742" s="369"/>
      <c r="BC742" s="369"/>
      <c r="BD742" s="369"/>
      <c r="BE742" s="369"/>
      <c r="BF742" s="369"/>
      <c r="BG742" s="369"/>
      <c r="BH742" s="369"/>
    </row>
    <row r="743" spans="48:60" ht="20.100000000000001" customHeight="1" x14ac:dyDescent="0.25">
      <c r="AV743" s="369"/>
      <c r="AW743" s="369"/>
      <c r="AX743" s="369"/>
      <c r="AY743" s="369"/>
      <c r="AZ743" s="369"/>
      <c r="BA743" s="369"/>
      <c r="BB743" s="369"/>
      <c r="BC743" s="369"/>
      <c r="BD743" s="369"/>
      <c r="BE743" s="369"/>
      <c r="BF743" s="369"/>
      <c r="BG743" s="369"/>
      <c r="BH743" s="369"/>
    </row>
    <row r="744" spans="48:60" ht="20.100000000000001" customHeight="1" x14ac:dyDescent="0.25">
      <c r="AV744" s="369"/>
      <c r="AW744" s="369"/>
      <c r="AX744" s="369"/>
      <c r="AY744" s="369"/>
      <c r="AZ744" s="369"/>
      <c r="BA744" s="369"/>
      <c r="BB744" s="369"/>
      <c r="BC744" s="369"/>
      <c r="BD744" s="369"/>
      <c r="BE744" s="369"/>
      <c r="BF744" s="369"/>
      <c r="BG744" s="369"/>
      <c r="BH744" s="369"/>
    </row>
    <row r="745" spans="48:60" ht="20.100000000000001" customHeight="1" x14ac:dyDescent="0.25">
      <c r="AV745" s="369"/>
      <c r="AW745" s="369"/>
      <c r="AX745" s="369"/>
      <c r="AY745" s="369"/>
      <c r="AZ745" s="369"/>
      <c r="BA745" s="369"/>
      <c r="BB745" s="369"/>
      <c r="BC745" s="369"/>
      <c r="BD745" s="369"/>
      <c r="BE745" s="369"/>
      <c r="BF745" s="369"/>
      <c r="BG745" s="369"/>
      <c r="BH745" s="369"/>
    </row>
    <row r="746" spans="48:60" ht="20.100000000000001" customHeight="1" x14ac:dyDescent="0.25">
      <c r="AV746" s="369"/>
      <c r="AW746" s="369"/>
      <c r="AX746" s="369"/>
      <c r="AY746" s="369"/>
      <c r="AZ746" s="369"/>
      <c r="BA746" s="369"/>
      <c r="BB746" s="369"/>
      <c r="BC746" s="369"/>
      <c r="BD746" s="369"/>
      <c r="BE746" s="369"/>
      <c r="BF746" s="369"/>
      <c r="BG746" s="369"/>
      <c r="BH746" s="369"/>
    </row>
    <row r="747" spans="48:60" ht="20.100000000000001" customHeight="1" x14ac:dyDescent="0.25">
      <c r="AV747" s="369"/>
      <c r="AW747" s="369"/>
      <c r="AX747" s="369"/>
      <c r="AY747" s="369"/>
      <c r="AZ747" s="369"/>
      <c r="BA747" s="369"/>
      <c r="BB747" s="369"/>
      <c r="BC747" s="369"/>
      <c r="BD747" s="369"/>
      <c r="BE747" s="369"/>
      <c r="BF747" s="369"/>
      <c r="BG747" s="369"/>
      <c r="BH747" s="369"/>
    </row>
    <row r="748" spans="48:60" ht="20.100000000000001" customHeight="1" x14ac:dyDescent="0.25">
      <c r="AV748" s="369"/>
      <c r="AW748" s="369"/>
      <c r="AX748" s="369"/>
      <c r="AY748" s="369"/>
      <c r="AZ748" s="369"/>
      <c r="BA748" s="369"/>
      <c r="BB748" s="369"/>
      <c r="BC748" s="369"/>
      <c r="BD748" s="369"/>
      <c r="BE748" s="369"/>
      <c r="BF748" s="369"/>
      <c r="BG748" s="369"/>
      <c r="BH748" s="369"/>
    </row>
    <row r="749" spans="48:60" ht="20.100000000000001" customHeight="1" x14ac:dyDescent="0.25">
      <c r="AV749" s="369"/>
      <c r="AW749" s="369"/>
      <c r="AX749" s="369"/>
      <c r="AY749" s="369"/>
      <c r="AZ749" s="369"/>
      <c r="BA749" s="369"/>
      <c r="BB749" s="369"/>
      <c r="BC749" s="369"/>
      <c r="BD749" s="369"/>
      <c r="BE749" s="369"/>
      <c r="BF749" s="369"/>
      <c r="BG749" s="369"/>
      <c r="BH749" s="369"/>
    </row>
    <row r="750" spans="48:60" ht="20.100000000000001" customHeight="1" x14ac:dyDescent="0.25">
      <c r="AV750" s="369"/>
      <c r="AW750" s="369"/>
      <c r="AX750" s="369"/>
      <c r="AY750" s="369"/>
      <c r="AZ750" s="369"/>
      <c r="BA750" s="369"/>
      <c r="BB750" s="369"/>
      <c r="BC750" s="369"/>
      <c r="BD750" s="369"/>
      <c r="BE750" s="369"/>
      <c r="BF750" s="369"/>
      <c r="BG750" s="369"/>
      <c r="BH750" s="369"/>
    </row>
    <row r="751" spans="48:60" ht="20.100000000000001" customHeight="1" x14ac:dyDescent="0.25">
      <c r="AV751" s="369"/>
      <c r="AW751" s="369"/>
      <c r="AX751" s="369"/>
      <c r="AY751" s="369"/>
      <c r="AZ751" s="369"/>
      <c r="BA751" s="369"/>
      <c r="BB751" s="369"/>
      <c r="BC751" s="369"/>
      <c r="BD751" s="369"/>
      <c r="BE751" s="369"/>
      <c r="BF751" s="369"/>
      <c r="BG751" s="369"/>
      <c r="BH751" s="369"/>
    </row>
    <row r="752" spans="48:60" ht="20.100000000000001" customHeight="1" x14ac:dyDescent="0.25">
      <c r="AV752" s="369"/>
      <c r="AW752" s="369"/>
      <c r="AX752" s="369"/>
      <c r="AY752" s="369"/>
      <c r="AZ752" s="369"/>
      <c r="BA752" s="369"/>
      <c r="BB752" s="369"/>
      <c r="BC752" s="369"/>
      <c r="BD752" s="369"/>
      <c r="BE752" s="369"/>
      <c r="BF752" s="369"/>
      <c r="BG752" s="369"/>
      <c r="BH752" s="369"/>
    </row>
    <row r="753" spans="48:60" ht="20.100000000000001" customHeight="1" x14ac:dyDescent="0.25">
      <c r="AV753" s="369"/>
      <c r="AW753" s="369"/>
      <c r="AX753" s="369"/>
      <c r="AY753" s="369"/>
      <c r="AZ753" s="369"/>
      <c r="BA753" s="369"/>
      <c r="BB753" s="369"/>
      <c r="BC753" s="369"/>
      <c r="BD753" s="369"/>
      <c r="BE753" s="369"/>
      <c r="BF753" s="369"/>
      <c r="BG753" s="369"/>
      <c r="BH753" s="369"/>
    </row>
    <row r="754" spans="48:60" ht="20.100000000000001" customHeight="1" x14ac:dyDescent="0.25">
      <c r="AV754" s="369"/>
      <c r="AW754" s="369"/>
      <c r="AX754" s="369"/>
      <c r="AY754" s="369"/>
      <c r="AZ754" s="369"/>
      <c r="BA754" s="369"/>
      <c r="BB754" s="369"/>
      <c r="BC754" s="369"/>
      <c r="BD754" s="369"/>
      <c r="BE754" s="369"/>
      <c r="BF754" s="369"/>
      <c r="BG754" s="369"/>
      <c r="BH754" s="369"/>
    </row>
    <row r="755" spans="48:60" ht="20.100000000000001" customHeight="1" x14ac:dyDescent="0.25">
      <c r="AV755" s="369"/>
      <c r="AW755" s="369"/>
      <c r="AX755" s="369"/>
      <c r="AY755" s="369"/>
      <c r="AZ755" s="369"/>
      <c r="BA755" s="369"/>
      <c r="BB755" s="369"/>
      <c r="BC755" s="369"/>
      <c r="BD755" s="369"/>
      <c r="BE755" s="369"/>
      <c r="BF755" s="369"/>
      <c r="BG755" s="369"/>
      <c r="BH755" s="369"/>
    </row>
    <row r="756" spans="48:60" ht="20.100000000000001" customHeight="1" x14ac:dyDescent="0.25">
      <c r="AV756" s="369"/>
      <c r="AW756" s="369"/>
      <c r="AX756" s="369"/>
      <c r="AY756" s="369"/>
      <c r="AZ756" s="369"/>
      <c r="BA756" s="369"/>
      <c r="BB756" s="369"/>
      <c r="BC756" s="369"/>
      <c r="BD756" s="369"/>
      <c r="BE756" s="369"/>
      <c r="BF756" s="369"/>
      <c r="BG756" s="369"/>
      <c r="BH756" s="369"/>
    </row>
    <row r="757" spans="48:60" ht="20.100000000000001" customHeight="1" x14ac:dyDescent="0.25">
      <c r="AV757" s="369"/>
      <c r="AW757" s="369"/>
      <c r="AX757" s="369"/>
      <c r="AY757" s="369"/>
      <c r="AZ757" s="369"/>
      <c r="BA757" s="369"/>
      <c r="BB757" s="369"/>
      <c r="BC757" s="369"/>
      <c r="BD757" s="369"/>
      <c r="BE757" s="369"/>
      <c r="BF757" s="369"/>
      <c r="BG757" s="369"/>
      <c r="BH757" s="369"/>
    </row>
    <row r="758" spans="48:60" ht="20.100000000000001" customHeight="1" x14ac:dyDescent="0.25">
      <c r="AV758" s="369"/>
      <c r="AW758" s="369"/>
      <c r="AX758" s="369"/>
      <c r="AY758" s="369"/>
      <c r="AZ758" s="369"/>
      <c r="BA758" s="369"/>
      <c r="BB758" s="369"/>
      <c r="BC758" s="369"/>
      <c r="BD758" s="369"/>
      <c r="BE758" s="369"/>
      <c r="BF758" s="369"/>
      <c r="BG758" s="369"/>
      <c r="BH758" s="369"/>
    </row>
    <row r="759" spans="48:60" ht="20.100000000000001" customHeight="1" x14ac:dyDescent="0.25">
      <c r="AV759" s="369"/>
      <c r="AW759" s="369"/>
      <c r="AX759" s="369"/>
      <c r="AY759" s="369"/>
      <c r="AZ759" s="369"/>
      <c r="BA759" s="369"/>
      <c r="BB759" s="369"/>
      <c r="BC759" s="369"/>
      <c r="BD759" s="369"/>
      <c r="BE759" s="369"/>
      <c r="BF759" s="369"/>
      <c r="BG759" s="369"/>
      <c r="BH759" s="369"/>
    </row>
    <row r="760" spans="48:60" ht="20.100000000000001" customHeight="1" x14ac:dyDescent="0.25">
      <c r="AV760" s="369"/>
      <c r="AW760" s="369"/>
      <c r="AX760" s="369"/>
      <c r="AY760" s="369"/>
      <c r="AZ760" s="369"/>
      <c r="BA760" s="369"/>
      <c r="BB760" s="369"/>
      <c r="BC760" s="369"/>
      <c r="BD760" s="369"/>
      <c r="BE760" s="369"/>
      <c r="BF760" s="369"/>
      <c r="BG760" s="369"/>
      <c r="BH760" s="369"/>
    </row>
    <row r="761" spans="48:60" ht="20.100000000000001" customHeight="1" x14ac:dyDescent="0.25">
      <c r="AV761" s="369"/>
      <c r="AW761" s="369"/>
      <c r="AX761" s="369"/>
      <c r="AY761" s="369"/>
      <c r="AZ761" s="369"/>
      <c r="BA761" s="369"/>
      <c r="BB761" s="369"/>
      <c r="BC761" s="369"/>
      <c r="BD761" s="369"/>
      <c r="BE761" s="369"/>
      <c r="BF761" s="369"/>
      <c r="BG761" s="369"/>
      <c r="BH761" s="369"/>
    </row>
    <row r="762" spans="48:60" ht="20.100000000000001" customHeight="1" x14ac:dyDescent="0.25">
      <c r="AV762" s="369"/>
      <c r="AW762" s="369"/>
      <c r="AX762" s="369"/>
      <c r="AY762" s="369"/>
      <c r="AZ762" s="369"/>
      <c r="BA762" s="369"/>
      <c r="BB762" s="369"/>
      <c r="BC762" s="369"/>
      <c r="BD762" s="369"/>
      <c r="BE762" s="369"/>
      <c r="BF762" s="369"/>
      <c r="BG762" s="369"/>
      <c r="BH762" s="369"/>
    </row>
    <row r="763" spans="48:60" ht="20.100000000000001" customHeight="1" x14ac:dyDescent="0.25">
      <c r="AV763" s="369"/>
      <c r="AW763" s="369"/>
      <c r="AX763" s="369"/>
      <c r="AY763" s="369"/>
      <c r="AZ763" s="369"/>
      <c r="BA763" s="369"/>
      <c r="BB763" s="369"/>
      <c r="BC763" s="369"/>
      <c r="BD763" s="369"/>
      <c r="BE763" s="369"/>
      <c r="BF763" s="369"/>
      <c r="BG763" s="369"/>
      <c r="BH763" s="369"/>
    </row>
    <row r="764" spans="48:60" ht="20.100000000000001" customHeight="1" x14ac:dyDescent="0.25">
      <c r="AV764" s="369"/>
      <c r="AW764" s="369"/>
      <c r="AX764" s="369"/>
      <c r="AY764" s="369"/>
      <c r="AZ764" s="369"/>
      <c r="BA764" s="369"/>
      <c r="BB764" s="369"/>
      <c r="BC764" s="369"/>
      <c r="BD764" s="369"/>
      <c r="BE764" s="369"/>
      <c r="BF764" s="369"/>
      <c r="BG764" s="369"/>
      <c r="BH764" s="369"/>
    </row>
    <row r="765" spans="48:60" ht="20.100000000000001" customHeight="1" x14ac:dyDescent="0.25">
      <c r="AV765" s="369"/>
      <c r="AW765" s="369"/>
      <c r="AX765" s="369"/>
      <c r="AY765" s="369"/>
      <c r="AZ765" s="369"/>
      <c r="BA765" s="369"/>
      <c r="BB765" s="369"/>
      <c r="BC765" s="369"/>
      <c r="BD765" s="369"/>
      <c r="BE765" s="369"/>
      <c r="BF765" s="369"/>
      <c r="BG765" s="369"/>
      <c r="BH765" s="369"/>
    </row>
    <row r="766" spans="48:60" ht="20.100000000000001" customHeight="1" x14ac:dyDescent="0.25">
      <c r="AV766" s="369"/>
      <c r="AW766" s="369"/>
      <c r="AX766" s="369"/>
      <c r="AY766" s="369"/>
      <c r="AZ766" s="369"/>
      <c r="BA766" s="369"/>
      <c r="BB766" s="369"/>
      <c r="BC766" s="369"/>
      <c r="BD766" s="369"/>
      <c r="BE766" s="369"/>
      <c r="BF766" s="369"/>
      <c r="BG766" s="369"/>
      <c r="BH766" s="369"/>
    </row>
    <row r="767" spans="48:60" ht="20.100000000000001" customHeight="1" x14ac:dyDescent="0.25">
      <c r="AV767" s="369"/>
      <c r="AW767" s="369"/>
      <c r="AX767" s="369"/>
      <c r="AY767" s="369"/>
      <c r="AZ767" s="369"/>
      <c r="BA767" s="369"/>
      <c r="BB767" s="369"/>
      <c r="BC767" s="369"/>
      <c r="BD767" s="369"/>
      <c r="BE767" s="369"/>
      <c r="BF767" s="369"/>
      <c r="BG767" s="369"/>
      <c r="BH767" s="369"/>
    </row>
    <row r="768" spans="48:60" ht="20.100000000000001" customHeight="1" x14ac:dyDescent="0.25">
      <c r="AV768" s="369"/>
      <c r="AW768" s="369"/>
      <c r="AX768" s="369"/>
      <c r="AY768" s="369"/>
      <c r="AZ768" s="369"/>
      <c r="BA768" s="369"/>
      <c r="BB768" s="369"/>
      <c r="BC768" s="369"/>
      <c r="BD768" s="369"/>
      <c r="BE768" s="369"/>
      <c r="BF768" s="369"/>
      <c r="BG768" s="369"/>
      <c r="BH768" s="369"/>
    </row>
    <row r="769" spans="48:60" ht="20.100000000000001" customHeight="1" x14ac:dyDescent="0.25">
      <c r="AV769" s="369"/>
      <c r="AW769" s="369"/>
      <c r="AX769" s="369"/>
      <c r="AY769" s="369"/>
      <c r="AZ769" s="369"/>
      <c r="BA769" s="369"/>
      <c r="BB769" s="369"/>
      <c r="BC769" s="369"/>
      <c r="BD769" s="369"/>
      <c r="BE769" s="369"/>
      <c r="BF769" s="369"/>
      <c r="BG769" s="369"/>
      <c r="BH769" s="369"/>
    </row>
    <row r="770" spans="48:60" ht="20.100000000000001" customHeight="1" x14ac:dyDescent="0.25">
      <c r="AV770" s="369"/>
      <c r="AW770" s="369"/>
      <c r="AX770" s="369"/>
      <c r="AY770" s="369"/>
      <c r="AZ770" s="369"/>
      <c r="BA770" s="369"/>
      <c r="BB770" s="369"/>
      <c r="BC770" s="369"/>
      <c r="BD770" s="369"/>
      <c r="BE770" s="369"/>
      <c r="BF770" s="369"/>
      <c r="BG770" s="369"/>
      <c r="BH770" s="369"/>
    </row>
    <row r="771" spans="48:60" ht="20.100000000000001" customHeight="1" x14ac:dyDescent="0.25">
      <c r="AV771" s="369"/>
      <c r="AW771" s="369"/>
      <c r="AX771" s="369"/>
      <c r="AY771" s="369"/>
      <c r="AZ771" s="369"/>
      <c r="BA771" s="369"/>
      <c r="BB771" s="369"/>
      <c r="BC771" s="369"/>
      <c r="BD771" s="369"/>
      <c r="BE771" s="369"/>
      <c r="BF771" s="369"/>
      <c r="BG771" s="369"/>
      <c r="BH771" s="369"/>
    </row>
    <row r="772" spans="48:60" ht="20.100000000000001" customHeight="1" x14ac:dyDescent="0.25">
      <c r="AV772" s="369"/>
      <c r="AW772" s="369"/>
      <c r="AX772" s="369"/>
      <c r="AY772" s="369"/>
      <c r="AZ772" s="369"/>
      <c r="BA772" s="369"/>
      <c r="BB772" s="369"/>
      <c r="BC772" s="369"/>
      <c r="BD772" s="369"/>
      <c r="BE772" s="369"/>
      <c r="BF772" s="369"/>
      <c r="BG772" s="369"/>
      <c r="BH772" s="369"/>
    </row>
    <row r="773" spans="48:60" ht="20.100000000000001" customHeight="1" x14ac:dyDescent="0.25">
      <c r="AV773" s="369"/>
      <c r="AW773" s="369"/>
      <c r="AX773" s="369"/>
      <c r="AY773" s="369"/>
      <c r="AZ773" s="369"/>
      <c r="BA773" s="369"/>
      <c r="BB773" s="369"/>
      <c r="BC773" s="369"/>
      <c r="BD773" s="369"/>
      <c r="BE773" s="369"/>
      <c r="BF773" s="369"/>
      <c r="BG773" s="369"/>
      <c r="BH773" s="369"/>
    </row>
    <row r="774" spans="48:60" ht="20.100000000000001" customHeight="1" x14ac:dyDescent="0.25">
      <c r="AV774" s="369"/>
      <c r="AW774" s="369"/>
      <c r="AX774" s="369"/>
      <c r="AY774" s="369"/>
      <c r="AZ774" s="369"/>
      <c r="BA774" s="369"/>
      <c r="BB774" s="369"/>
      <c r="BC774" s="369"/>
      <c r="BD774" s="369"/>
      <c r="BE774" s="369"/>
      <c r="BF774" s="369"/>
      <c r="BG774" s="369"/>
      <c r="BH774" s="369"/>
    </row>
    <row r="775" spans="48:60" ht="20.100000000000001" customHeight="1" x14ac:dyDescent="0.25">
      <c r="AV775" s="369"/>
      <c r="AW775" s="369"/>
      <c r="AX775" s="369"/>
      <c r="AY775" s="369"/>
      <c r="AZ775" s="369"/>
      <c r="BA775" s="369"/>
      <c r="BB775" s="369"/>
      <c r="BC775" s="369"/>
      <c r="BD775" s="369"/>
      <c r="BE775" s="369"/>
      <c r="BF775" s="369"/>
      <c r="BG775" s="369"/>
      <c r="BH775" s="369"/>
    </row>
    <row r="776" spans="48:60" ht="20.100000000000001" customHeight="1" x14ac:dyDescent="0.25">
      <c r="AV776" s="369"/>
      <c r="AW776" s="369"/>
      <c r="AX776" s="369"/>
      <c r="AY776" s="369"/>
      <c r="AZ776" s="369"/>
      <c r="BA776" s="369"/>
      <c r="BB776" s="369"/>
      <c r="BC776" s="369"/>
      <c r="BD776" s="369"/>
      <c r="BE776" s="369"/>
      <c r="BF776" s="369"/>
      <c r="BG776" s="369"/>
      <c r="BH776" s="369"/>
    </row>
    <row r="777" spans="48:60" ht="20.100000000000001" customHeight="1" x14ac:dyDescent="0.25">
      <c r="AV777" s="369"/>
      <c r="AW777" s="369"/>
      <c r="AX777" s="369"/>
      <c r="AY777" s="369"/>
      <c r="AZ777" s="369"/>
      <c r="BA777" s="369"/>
      <c r="BB777" s="369"/>
      <c r="BC777" s="369"/>
      <c r="BD777" s="369"/>
      <c r="BE777" s="369"/>
      <c r="BF777" s="369"/>
      <c r="BG777" s="369"/>
      <c r="BH777" s="369"/>
    </row>
    <row r="778" spans="48:60" ht="20.100000000000001" customHeight="1" x14ac:dyDescent="0.25">
      <c r="AV778" s="369"/>
      <c r="AW778" s="369"/>
      <c r="AX778" s="369"/>
      <c r="AY778" s="369"/>
      <c r="AZ778" s="369"/>
      <c r="BA778" s="369"/>
      <c r="BB778" s="369"/>
      <c r="BC778" s="369"/>
      <c r="BD778" s="369"/>
      <c r="BE778" s="369"/>
      <c r="BF778" s="369"/>
      <c r="BG778" s="369"/>
      <c r="BH778" s="369"/>
    </row>
    <row r="779" spans="48:60" ht="20.100000000000001" customHeight="1" x14ac:dyDescent="0.25">
      <c r="AV779" s="369"/>
      <c r="AW779" s="369"/>
      <c r="AX779" s="369"/>
      <c r="AY779" s="369"/>
      <c r="AZ779" s="369"/>
      <c r="BA779" s="369"/>
      <c r="BB779" s="369"/>
      <c r="BC779" s="369"/>
      <c r="BD779" s="369"/>
      <c r="BE779" s="369"/>
      <c r="BF779" s="369"/>
      <c r="BG779" s="369"/>
      <c r="BH779" s="369"/>
    </row>
    <row r="780" spans="48:60" ht="20.100000000000001" customHeight="1" x14ac:dyDescent="0.25">
      <c r="AV780" s="369"/>
      <c r="AW780" s="369"/>
      <c r="AX780" s="369"/>
      <c r="AY780" s="369"/>
      <c r="AZ780" s="369"/>
      <c r="BA780" s="369"/>
      <c r="BB780" s="369"/>
      <c r="BC780" s="369"/>
      <c r="BD780" s="369"/>
      <c r="BE780" s="369"/>
      <c r="BF780" s="369"/>
      <c r="BG780" s="369"/>
      <c r="BH780" s="369"/>
    </row>
    <row r="781" spans="48:60" ht="20.100000000000001" customHeight="1" x14ac:dyDescent="0.25">
      <c r="AV781" s="369"/>
      <c r="AW781" s="369"/>
      <c r="AX781" s="369"/>
      <c r="AY781" s="369"/>
      <c r="AZ781" s="369"/>
      <c r="BA781" s="369"/>
      <c r="BB781" s="369"/>
      <c r="BC781" s="369"/>
      <c r="BD781" s="369"/>
      <c r="BE781" s="369"/>
      <c r="BF781" s="369"/>
      <c r="BG781" s="369"/>
      <c r="BH781" s="369"/>
    </row>
    <row r="782" spans="48:60" ht="20.100000000000001" customHeight="1" x14ac:dyDescent="0.25">
      <c r="AV782" s="369"/>
      <c r="AW782" s="369"/>
      <c r="AX782" s="369"/>
      <c r="AY782" s="369"/>
      <c r="AZ782" s="369"/>
      <c r="BA782" s="369"/>
      <c r="BB782" s="369"/>
      <c r="BC782" s="369"/>
      <c r="BD782" s="369"/>
      <c r="BE782" s="369"/>
      <c r="BF782" s="369"/>
      <c r="BG782" s="369"/>
      <c r="BH782" s="369"/>
    </row>
    <row r="783" spans="48:60" ht="20.100000000000001" customHeight="1" x14ac:dyDescent="0.25">
      <c r="AV783" s="369"/>
      <c r="AW783" s="369"/>
      <c r="AX783" s="369"/>
      <c r="AY783" s="369"/>
      <c r="AZ783" s="369"/>
      <c r="BA783" s="369"/>
      <c r="BB783" s="369"/>
      <c r="BC783" s="369"/>
      <c r="BD783" s="369"/>
      <c r="BE783" s="369"/>
      <c r="BF783" s="369"/>
      <c r="BG783" s="369"/>
      <c r="BH783" s="369"/>
    </row>
    <row r="784" spans="48:60" ht="20.100000000000001" customHeight="1" x14ac:dyDescent="0.25">
      <c r="AV784" s="369"/>
      <c r="AW784" s="369"/>
      <c r="AX784" s="369"/>
      <c r="AY784" s="369"/>
      <c r="AZ784" s="369"/>
      <c r="BA784" s="369"/>
      <c r="BB784" s="369"/>
      <c r="BC784" s="369"/>
      <c r="BD784" s="369"/>
      <c r="BE784" s="369"/>
      <c r="BF784" s="369"/>
      <c r="BG784" s="369"/>
      <c r="BH784" s="369"/>
    </row>
    <row r="785" spans="48:60" ht="20.100000000000001" customHeight="1" x14ac:dyDescent="0.25">
      <c r="AV785" s="369"/>
      <c r="AW785" s="369"/>
      <c r="AX785" s="369"/>
      <c r="AY785" s="369"/>
      <c r="AZ785" s="369"/>
      <c r="BA785" s="369"/>
      <c r="BB785" s="369"/>
      <c r="BC785" s="369"/>
      <c r="BD785" s="369"/>
      <c r="BE785" s="369"/>
      <c r="BF785" s="369"/>
      <c r="BG785" s="369"/>
      <c r="BH785" s="369"/>
    </row>
    <row r="786" spans="48:60" ht="20.100000000000001" customHeight="1" x14ac:dyDescent="0.25">
      <c r="AV786" s="369"/>
      <c r="AW786" s="369"/>
      <c r="AX786" s="369"/>
      <c r="AY786" s="369"/>
      <c r="AZ786" s="369"/>
      <c r="BA786" s="369"/>
      <c r="BB786" s="369"/>
      <c r="BC786" s="369"/>
      <c r="BD786" s="369"/>
      <c r="BE786" s="369"/>
      <c r="BF786" s="369"/>
      <c r="BG786" s="369"/>
      <c r="BH786" s="369"/>
    </row>
    <row r="787" spans="48:60" ht="20.100000000000001" customHeight="1" x14ac:dyDescent="0.25">
      <c r="AV787" s="369"/>
      <c r="AW787" s="369"/>
      <c r="AX787" s="369"/>
      <c r="AY787" s="369"/>
      <c r="AZ787" s="369"/>
      <c r="BA787" s="369"/>
      <c r="BB787" s="369"/>
      <c r="BC787" s="369"/>
      <c r="BD787" s="369"/>
      <c r="BE787" s="369"/>
      <c r="BF787" s="369"/>
      <c r="BG787" s="369"/>
      <c r="BH787" s="369"/>
    </row>
    <row r="788" spans="48:60" ht="20.100000000000001" customHeight="1" x14ac:dyDescent="0.25">
      <c r="AV788" s="369"/>
      <c r="AW788" s="369"/>
      <c r="AX788" s="369"/>
      <c r="AY788" s="369"/>
      <c r="AZ788" s="369"/>
      <c r="BA788" s="369"/>
      <c r="BB788" s="369"/>
      <c r="BC788" s="369"/>
      <c r="BD788" s="369"/>
      <c r="BE788" s="369"/>
      <c r="BF788" s="369"/>
      <c r="BG788" s="369"/>
      <c r="BH788" s="369"/>
    </row>
    <row r="789" spans="48:60" ht="20.100000000000001" customHeight="1" x14ac:dyDescent="0.25">
      <c r="AV789" s="369"/>
      <c r="AW789" s="369"/>
      <c r="AX789" s="369"/>
      <c r="AY789" s="369"/>
      <c r="AZ789" s="369"/>
      <c r="BA789" s="369"/>
      <c r="BB789" s="369"/>
      <c r="BC789" s="369"/>
      <c r="BD789" s="369"/>
      <c r="BE789" s="369"/>
      <c r="BF789" s="369"/>
      <c r="BG789" s="369"/>
      <c r="BH789" s="369"/>
    </row>
    <row r="790" spans="48:60" ht="20.100000000000001" customHeight="1" x14ac:dyDescent="0.25">
      <c r="AV790" s="369"/>
      <c r="AW790" s="369"/>
      <c r="AX790" s="369"/>
      <c r="AY790" s="369"/>
      <c r="AZ790" s="369"/>
      <c r="BA790" s="369"/>
      <c r="BB790" s="369"/>
      <c r="BC790" s="369"/>
      <c r="BD790" s="369"/>
      <c r="BE790" s="369"/>
      <c r="BF790" s="369"/>
      <c r="BG790" s="369"/>
      <c r="BH790" s="369"/>
    </row>
    <row r="791" spans="48:60" ht="20.100000000000001" customHeight="1" x14ac:dyDescent="0.25">
      <c r="AV791" s="369"/>
      <c r="AW791" s="369"/>
      <c r="AX791" s="369"/>
      <c r="AY791" s="369"/>
      <c r="AZ791" s="369"/>
      <c r="BA791" s="369"/>
      <c r="BB791" s="369"/>
      <c r="BC791" s="369"/>
      <c r="BD791" s="369"/>
      <c r="BE791" s="369"/>
      <c r="BF791" s="369"/>
      <c r="BG791" s="369"/>
      <c r="BH791" s="369"/>
    </row>
    <row r="792" spans="48:60" ht="20.100000000000001" customHeight="1" x14ac:dyDescent="0.25">
      <c r="AV792" s="369"/>
      <c r="AW792" s="369"/>
      <c r="AX792" s="369"/>
      <c r="AY792" s="369"/>
      <c r="AZ792" s="369"/>
      <c r="BA792" s="369"/>
      <c r="BB792" s="369"/>
      <c r="BC792" s="369"/>
      <c r="BD792" s="369"/>
      <c r="BE792" s="369"/>
      <c r="BF792" s="369"/>
      <c r="BG792" s="369"/>
      <c r="BH792" s="369"/>
    </row>
    <row r="793" spans="48:60" ht="20.100000000000001" customHeight="1" x14ac:dyDescent="0.25">
      <c r="AV793" s="369"/>
      <c r="AW793" s="369"/>
      <c r="AX793" s="369"/>
      <c r="AY793" s="369"/>
      <c r="AZ793" s="369"/>
      <c r="BA793" s="369"/>
      <c r="BB793" s="369"/>
      <c r="BC793" s="369"/>
      <c r="BD793" s="369"/>
      <c r="BE793" s="369"/>
      <c r="BF793" s="369"/>
      <c r="BG793" s="369"/>
      <c r="BH793" s="369"/>
    </row>
    <row r="794" spans="48:60" ht="20.100000000000001" customHeight="1" x14ac:dyDescent="0.25">
      <c r="AV794" s="369"/>
      <c r="AW794" s="369"/>
      <c r="AX794" s="369"/>
      <c r="AY794" s="369"/>
      <c r="AZ794" s="369"/>
      <c r="BA794" s="369"/>
      <c r="BB794" s="369"/>
      <c r="BC794" s="369"/>
      <c r="BD794" s="369"/>
      <c r="BE794" s="369"/>
      <c r="BF794" s="369"/>
      <c r="BG794" s="369"/>
      <c r="BH794" s="369"/>
    </row>
    <row r="795" spans="48:60" ht="20.100000000000001" customHeight="1" x14ac:dyDescent="0.25">
      <c r="AV795" s="369"/>
      <c r="AW795" s="369"/>
      <c r="AX795" s="369"/>
      <c r="AY795" s="369"/>
      <c r="AZ795" s="369"/>
      <c r="BA795" s="369"/>
      <c r="BB795" s="369"/>
      <c r="BC795" s="369"/>
      <c r="BD795" s="369"/>
      <c r="BE795" s="369"/>
      <c r="BF795" s="369"/>
      <c r="BG795" s="369"/>
      <c r="BH795" s="369"/>
    </row>
    <row r="796" spans="48:60" ht="20.100000000000001" customHeight="1" x14ac:dyDescent="0.25">
      <c r="AV796" s="369"/>
      <c r="AW796" s="369"/>
      <c r="AX796" s="369"/>
      <c r="AY796" s="369"/>
      <c r="AZ796" s="369"/>
      <c r="BA796" s="369"/>
      <c r="BB796" s="369"/>
      <c r="BC796" s="369"/>
      <c r="BD796" s="369"/>
      <c r="BE796" s="369"/>
      <c r="BF796" s="369"/>
      <c r="BG796" s="369"/>
      <c r="BH796" s="369"/>
    </row>
    <row r="797" spans="48:60" ht="20.100000000000001" customHeight="1" x14ac:dyDescent="0.25">
      <c r="AV797" s="369"/>
      <c r="AW797" s="369"/>
      <c r="AX797" s="369"/>
      <c r="AY797" s="369"/>
      <c r="AZ797" s="369"/>
      <c r="BA797" s="369"/>
      <c r="BB797" s="369"/>
      <c r="BC797" s="369"/>
      <c r="BD797" s="369"/>
      <c r="BE797" s="369"/>
      <c r="BF797" s="369"/>
      <c r="BG797" s="369"/>
      <c r="BH797" s="369"/>
    </row>
    <row r="798" spans="48:60" ht="20.100000000000001" customHeight="1" x14ac:dyDescent="0.25">
      <c r="AV798" s="369"/>
      <c r="AW798" s="369"/>
      <c r="AX798" s="369"/>
      <c r="AY798" s="369"/>
      <c r="AZ798" s="369"/>
      <c r="BA798" s="369"/>
      <c r="BB798" s="369"/>
      <c r="BC798" s="369"/>
      <c r="BD798" s="369"/>
      <c r="BE798" s="369"/>
      <c r="BF798" s="369"/>
      <c r="BG798" s="369"/>
      <c r="BH798" s="369"/>
    </row>
    <row r="799" spans="48:60" ht="20.100000000000001" customHeight="1" x14ac:dyDescent="0.25">
      <c r="AV799" s="369"/>
      <c r="AW799" s="369"/>
      <c r="AX799" s="369"/>
      <c r="AY799" s="369"/>
      <c r="AZ799" s="369"/>
      <c r="BA799" s="369"/>
      <c r="BB799" s="369"/>
      <c r="BC799" s="369"/>
      <c r="BD799" s="369"/>
      <c r="BE799" s="369"/>
      <c r="BF799" s="369"/>
      <c r="BG799" s="369"/>
      <c r="BH799" s="369"/>
    </row>
    <row r="800" spans="48:60" ht="20.100000000000001" customHeight="1" x14ac:dyDescent="0.25">
      <c r="AV800" s="369"/>
      <c r="AW800" s="369"/>
      <c r="AX800" s="369"/>
      <c r="AY800" s="369"/>
      <c r="AZ800" s="369"/>
      <c r="BA800" s="369"/>
      <c r="BB800" s="369"/>
      <c r="BC800" s="369"/>
      <c r="BD800" s="369"/>
      <c r="BE800" s="369"/>
      <c r="BF800" s="369"/>
      <c r="BG800" s="369"/>
      <c r="BH800" s="369"/>
    </row>
    <row r="801" spans="48:60" ht="20.100000000000001" customHeight="1" x14ac:dyDescent="0.25">
      <c r="AV801" s="369"/>
      <c r="AW801" s="369"/>
      <c r="AX801" s="369"/>
      <c r="AY801" s="369"/>
      <c r="AZ801" s="369"/>
      <c r="BA801" s="369"/>
      <c r="BB801" s="369"/>
      <c r="BC801" s="369"/>
      <c r="BD801" s="369"/>
      <c r="BE801" s="369"/>
      <c r="BF801" s="369"/>
      <c r="BG801" s="369"/>
      <c r="BH801" s="369"/>
    </row>
    <row r="802" spans="48:60" ht="20.100000000000001" customHeight="1" x14ac:dyDescent="0.25">
      <c r="AV802" s="369"/>
      <c r="AW802" s="369"/>
      <c r="AX802" s="369"/>
      <c r="AY802" s="369"/>
      <c r="AZ802" s="369"/>
      <c r="BA802" s="369"/>
      <c r="BB802" s="369"/>
      <c r="BC802" s="369"/>
      <c r="BD802" s="369"/>
      <c r="BE802" s="369"/>
      <c r="BF802" s="369"/>
      <c r="BG802" s="369"/>
      <c r="BH802" s="369"/>
    </row>
    <row r="803" spans="48:60" ht="20.100000000000001" customHeight="1" x14ac:dyDescent="0.25">
      <c r="AV803" s="369"/>
      <c r="AW803" s="369"/>
      <c r="AX803" s="369"/>
      <c r="AY803" s="369"/>
      <c r="AZ803" s="369"/>
      <c r="BA803" s="369"/>
      <c r="BB803" s="369"/>
      <c r="BC803" s="369"/>
      <c r="BD803" s="369"/>
      <c r="BE803" s="369"/>
      <c r="BF803" s="369"/>
      <c r="BG803" s="369"/>
      <c r="BH803" s="369"/>
    </row>
    <row r="804" spans="48:60" ht="20.100000000000001" customHeight="1" x14ac:dyDescent="0.25">
      <c r="AV804" s="369"/>
      <c r="AW804" s="369"/>
      <c r="AX804" s="369"/>
      <c r="AY804" s="369"/>
      <c r="AZ804" s="369"/>
      <c r="BA804" s="369"/>
      <c r="BB804" s="369"/>
      <c r="BC804" s="369"/>
      <c r="BD804" s="369"/>
      <c r="BE804" s="369"/>
      <c r="BF804" s="369"/>
      <c r="BG804" s="369"/>
      <c r="BH804" s="369"/>
    </row>
    <row r="805" spans="48:60" ht="20.100000000000001" customHeight="1" x14ac:dyDescent="0.25">
      <c r="AV805" s="369"/>
      <c r="AW805" s="369"/>
      <c r="AX805" s="369"/>
      <c r="AY805" s="369"/>
      <c r="AZ805" s="369"/>
      <c r="BA805" s="369"/>
      <c r="BB805" s="369"/>
      <c r="BC805" s="369"/>
      <c r="BD805" s="369"/>
      <c r="BE805" s="369"/>
      <c r="BF805" s="369"/>
      <c r="BG805" s="369"/>
      <c r="BH805" s="369"/>
    </row>
    <row r="806" spans="48:60" ht="20.100000000000001" customHeight="1" x14ac:dyDescent="0.25">
      <c r="AV806" s="369"/>
      <c r="AW806" s="369"/>
      <c r="AX806" s="369"/>
      <c r="AY806" s="369"/>
      <c r="AZ806" s="369"/>
      <c r="BA806" s="369"/>
      <c r="BB806" s="369"/>
      <c r="BC806" s="369"/>
      <c r="BD806" s="369"/>
      <c r="BE806" s="369"/>
      <c r="BF806" s="369"/>
      <c r="BG806" s="369"/>
      <c r="BH806" s="369"/>
    </row>
    <row r="807" spans="48:60" ht="20.100000000000001" customHeight="1" x14ac:dyDescent="0.25">
      <c r="AV807" s="369"/>
      <c r="AW807" s="369"/>
      <c r="AX807" s="369"/>
      <c r="AY807" s="369"/>
      <c r="AZ807" s="369"/>
      <c r="BA807" s="369"/>
      <c r="BB807" s="369"/>
      <c r="BC807" s="369"/>
      <c r="BD807" s="369"/>
      <c r="BE807" s="369"/>
      <c r="BF807" s="369"/>
      <c r="BG807" s="369"/>
      <c r="BH807" s="369"/>
    </row>
    <row r="808" spans="48:60" ht="20.100000000000001" customHeight="1" x14ac:dyDescent="0.25">
      <c r="AV808" s="369"/>
      <c r="AW808" s="369"/>
      <c r="AX808" s="369"/>
      <c r="AY808" s="369"/>
      <c r="AZ808" s="369"/>
      <c r="BA808" s="369"/>
      <c r="BB808" s="369"/>
      <c r="BC808" s="369"/>
      <c r="BD808" s="369"/>
      <c r="BE808" s="369"/>
      <c r="BF808" s="369"/>
      <c r="BG808" s="369"/>
      <c r="BH808" s="369"/>
    </row>
    <row r="809" spans="48:60" ht="20.100000000000001" customHeight="1" x14ac:dyDescent="0.25">
      <c r="AV809" s="369"/>
      <c r="AW809" s="369"/>
      <c r="AX809" s="369"/>
      <c r="AY809" s="369"/>
      <c r="AZ809" s="369"/>
      <c r="BA809" s="369"/>
      <c r="BB809" s="369"/>
      <c r="BC809" s="369"/>
      <c r="BD809" s="369"/>
      <c r="BE809" s="369"/>
      <c r="BF809" s="369"/>
      <c r="BG809" s="369"/>
      <c r="BH809" s="369"/>
    </row>
    <row r="810" spans="48:60" ht="20.100000000000001" customHeight="1" x14ac:dyDescent="0.25">
      <c r="AV810" s="369"/>
      <c r="AW810" s="369"/>
      <c r="AX810" s="369"/>
      <c r="AY810" s="369"/>
      <c r="AZ810" s="369"/>
      <c r="BA810" s="369"/>
      <c r="BB810" s="369"/>
      <c r="BC810" s="369"/>
      <c r="BD810" s="369"/>
      <c r="BE810" s="369"/>
      <c r="BF810" s="369"/>
      <c r="BG810" s="369"/>
      <c r="BH810" s="369"/>
    </row>
    <row r="811" spans="48:60" ht="20.100000000000001" customHeight="1" x14ac:dyDescent="0.25">
      <c r="AV811" s="369"/>
      <c r="AW811" s="369"/>
      <c r="AX811" s="369"/>
      <c r="AY811" s="369"/>
      <c r="AZ811" s="369"/>
      <c r="BA811" s="369"/>
      <c r="BB811" s="369"/>
      <c r="BC811" s="369"/>
      <c r="BD811" s="369"/>
      <c r="BE811" s="369"/>
      <c r="BF811" s="369"/>
      <c r="BG811" s="369"/>
      <c r="BH811" s="369"/>
    </row>
    <row r="812" spans="48:60" ht="20.100000000000001" customHeight="1" x14ac:dyDescent="0.25">
      <c r="AV812" s="369"/>
      <c r="AW812" s="369"/>
      <c r="AX812" s="369"/>
      <c r="AY812" s="369"/>
      <c r="AZ812" s="369"/>
      <c r="BA812" s="369"/>
      <c r="BB812" s="369"/>
      <c r="BC812" s="369"/>
      <c r="BD812" s="369"/>
      <c r="BE812" s="369"/>
      <c r="BF812" s="369"/>
      <c r="BG812" s="369"/>
      <c r="BH812" s="369"/>
    </row>
    <row r="813" spans="48:60" ht="20.100000000000001" customHeight="1" x14ac:dyDescent="0.25">
      <c r="AV813" s="369"/>
      <c r="AW813" s="369"/>
      <c r="AX813" s="369"/>
      <c r="AY813" s="369"/>
      <c r="AZ813" s="369"/>
      <c r="BA813" s="369"/>
      <c r="BB813" s="369"/>
      <c r="BC813" s="369"/>
      <c r="BD813" s="369"/>
      <c r="BE813" s="369"/>
      <c r="BF813" s="369"/>
      <c r="BG813" s="369"/>
      <c r="BH813" s="369"/>
    </row>
    <row r="814" spans="48:60" ht="20.100000000000001" customHeight="1" x14ac:dyDescent="0.25">
      <c r="AV814" s="369"/>
      <c r="AW814" s="369"/>
      <c r="AX814" s="369"/>
      <c r="AY814" s="369"/>
      <c r="AZ814" s="369"/>
      <c r="BA814" s="369"/>
      <c r="BB814" s="369"/>
      <c r="BC814" s="369"/>
      <c r="BD814" s="369"/>
      <c r="BE814" s="369"/>
      <c r="BF814" s="369"/>
      <c r="BG814" s="369"/>
      <c r="BH814" s="369"/>
    </row>
    <row r="815" spans="48:60" ht="20.100000000000001" customHeight="1" x14ac:dyDescent="0.25">
      <c r="AV815" s="369"/>
      <c r="AW815" s="369"/>
      <c r="AX815" s="369"/>
      <c r="AY815" s="369"/>
      <c r="AZ815" s="369"/>
      <c r="BA815" s="369"/>
      <c r="BB815" s="369"/>
      <c r="BC815" s="369"/>
      <c r="BD815" s="369"/>
      <c r="BE815" s="369"/>
      <c r="BF815" s="369"/>
      <c r="BG815" s="369"/>
      <c r="BH815" s="369"/>
    </row>
    <row r="816" spans="48:60" ht="20.100000000000001" customHeight="1" x14ac:dyDescent="0.25">
      <c r="AV816" s="369"/>
      <c r="AW816" s="369"/>
      <c r="AX816" s="369"/>
      <c r="AY816" s="369"/>
      <c r="AZ816" s="369"/>
      <c r="BA816" s="369"/>
      <c r="BB816" s="369"/>
      <c r="BC816" s="369"/>
      <c r="BD816" s="369"/>
      <c r="BE816" s="369"/>
      <c r="BF816" s="369"/>
      <c r="BG816" s="369"/>
      <c r="BH816" s="369"/>
    </row>
    <row r="817" spans="48:60" ht="20.100000000000001" customHeight="1" x14ac:dyDescent="0.25">
      <c r="AV817" s="369"/>
      <c r="AW817" s="369"/>
      <c r="AX817" s="369"/>
      <c r="AY817" s="369"/>
      <c r="AZ817" s="369"/>
      <c r="BA817" s="369"/>
      <c r="BB817" s="369"/>
      <c r="BC817" s="369"/>
      <c r="BD817" s="369"/>
      <c r="BE817" s="369"/>
      <c r="BF817" s="369"/>
      <c r="BG817" s="369"/>
      <c r="BH817" s="369"/>
    </row>
    <row r="818" spans="48:60" ht="20.100000000000001" customHeight="1" x14ac:dyDescent="0.25">
      <c r="AV818" s="369"/>
      <c r="AW818" s="369"/>
      <c r="AX818" s="369"/>
      <c r="AY818" s="369"/>
      <c r="AZ818" s="369"/>
      <c r="BA818" s="369"/>
      <c r="BB818" s="369"/>
      <c r="BC818" s="369"/>
      <c r="BD818" s="369"/>
      <c r="BE818" s="369"/>
      <c r="BF818" s="369"/>
      <c r="BG818" s="369"/>
      <c r="BH818" s="369"/>
    </row>
    <row r="819" spans="48:60" ht="20.100000000000001" customHeight="1" x14ac:dyDescent="0.25">
      <c r="AV819" s="369"/>
      <c r="AW819" s="369"/>
      <c r="AX819" s="369"/>
      <c r="AY819" s="369"/>
      <c r="AZ819" s="369"/>
      <c r="BA819" s="369"/>
      <c r="BB819" s="369"/>
      <c r="BC819" s="369"/>
      <c r="BD819" s="369"/>
      <c r="BE819" s="369"/>
      <c r="BF819" s="369"/>
      <c r="BG819" s="369"/>
      <c r="BH819" s="369"/>
    </row>
    <row r="820" spans="48:60" ht="20.100000000000001" customHeight="1" x14ac:dyDescent="0.25">
      <c r="AV820" s="369"/>
      <c r="AW820" s="369"/>
      <c r="AX820" s="369"/>
      <c r="AY820" s="369"/>
      <c r="AZ820" s="369"/>
      <c r="BA820" s="369"/>
      <c r="BB820" s="369"/>
      <c r="BC820" s="369"/>
      <c r="BD820" s="369"/>
      <c r="BE820" s="369"/>
      <c r="BF820" s="369"/>
      <c r="BG820" s="369"/>
      <c r="BH820" s="369"/>
    </row>
    <row r="821" spans="48:60" ht="20.100000000000001" customHeight="1" x14ac:dyDescent="0.25">
      <c r="AV821" s="369"/>
      <c r="AW821" s="369"/>
      <c r="AX821" s="369"/>
      <c r="AY821" s="369"/>
      <c r="AZ821" s="369"/>
      <c r="BA821" s="369"/>
      <c r="BB821" s="369"/>
      <c r="BC821" s="369"/>
      <c r="BD821" s="369"/>
      <c r="BE821" s="369"/>
      <c r="BF821" s="369"/>
      <c r="BG821" s="369"/>
      <c r="BH821" s="369"/>
    </row>
    <row r="822" spans="48:60" ht="20.100000000000001" customHeight="1" x14ac:dyDescent="0.25">
      <c r="AV822" s="369"/>
      <c r="AW822" s="369"/>
      <c r="AX822" s="369"/>
      <c r="AY822" s="369"/>
      <c r="AZ822" s="369"/>
      <c r="BA822" s="369"/>
      <c r="BB822" s="369"/>
      <c r="BC822" s="369"/>
      <c r="BD822" s="369"/>
      <c r="BE822" s="369"/>
      <c r="BF822" s="369"/>
      <c r="BG822" s="369"/>
      <c r="BH822" s="369"/>
    </row>
    <row r="823" spans="48:60" ht="20.100000000000001" customHeight="1" x14ac:dyDescent="0.25">
      <c r="AV823" s="369"/>
      <c r="AW823" s="369"/>
      <c r="AX823" s="369"/>
      <c r="AY823" s="369"/>
      <c r="AZ823" s="369"/>
      <c r="BA823" s="369"/>
      <c r="BB823" s="369"/>
      <c r="BC823" s="369"/>
      <c r="BD823" s="369"/>
      <c r="BE823" s="369"/>
      <c r="BF823" s="369"/>
      <c r="BG823" s="369"/>
      <c r="BH823" s="369"/>
    </row>
    <row r="824" spans="48:60" ht="20.100000000000001" customHeight="1" x14ac:dyDescent="0.25">
      <c r="AV824" s="369"/>
      <c r="AW824" s="369"/>
      <c r="AX824" s="369"/>
      <c r="AY824" s="369"/>
      <c r="AZ824" s="369"/>
      <c r="BA824" s="369"/>
      <c r="BB824" s="369"/>
      <c r="BC824" s="369"/>
      <c r="BD824" s="369"/>
      <c r="BE824" s="369"/>
      <c r="BF824" s="369"/>
      <c r="BG824" s="369"/>
      <c r="BH824" s="369"/>
    </row>
    <row r="825" spans="48:60" ht="20.100000000000001" customHeight="1" x14ac:dyDescent="0.25">
      <c r="AV825" s="369"/>
      <c r="AW825" s="369"/>
      <c r="AX825" s="369"/>
      <c r="AY825" s="369"/>
      <c r="AZ825" s="369"/>
      <c r="BA825" s="369"/>
      <c r="BB825" s="369"/>
      <c r="BC825" s="369"/>
      <c r="BD825" s="369"/>
      <c r="BE825" s="369"/>
      <c r="BF825" s="369"/>
      <c r="BG825" s="369"/>
      <c r="BH825" s="369"/>
    </row>
    <row r="826" spans="48:60" ht="20.100000000000001" customHeight="1" x14ac:dyDescent="0.25">
      <c r="AV826" s="369"/>
      <c r="AW826" s="369"/>
      <c r="AX826" s="369"/>
      <c r="AY826" s="369"/>
      <c r="AZ826" s="369"/>
      <c r="BA826" s="369"/>
      <c r="BB826" s="369"/>
      <c r="BC826" s="369"/>
      <c r="BD826" s="369"/>
      <c r="BE826" s="369"/>
      <c r="BF826" s="369"/>
      <c r="BG826" s="369"/>
      <c r="BH826" s="369"/>
    </row>
    <row r="827" spans="48:60" ht="20.100000000000001" customHeight="1" x14ac:dyDescent="0.25">
      <c r="AV827" s="369"/>
      <c r="AW827" s="369"/>
      <c r="AX827" s="369"/>
      <c r="AY827" s="369"/>
      <c r="AZ827" s="369"/>
      <c r="BA827" s="369"/>
      <c r="BB827" s="369"/>
      <c r="BC827" s="369"/>
      <c r="BD827" s="369"/>
      <c r="BE827" s="369"/>
      <c r="BF827" s="369"/>
      <c r="BG827" s="369"/>
      <c r="BH827" s="369"/>
    </row>
    <row r="828" spans="48:60" ht="20.100000000000001" customHeight="1" x14ac:dyDescent="0.25">
      <c r="AV828" s="369"/>
      <c r="AW828" s="369"/>
      <c r="AX828" s="369"/>
      <c r="AY828" s="369"/>
      <c r="AZ828" s="369"/>
      <c r="BA828" s="369"/>
      <c r="BB828" s="369"/>
      <c r="BC828" s="369"/>
      <c r="BD828" s="369"/>
      <c r="BE828" s="369"/>
      <c r="BF828" s="369"/>
      <c r="BG828" s="369"/>
      <c r="BH828" s="369"/>
    </row>
    <row r="829" spans="48:60" ht="20.100000000000001" customHeight="1" x14ac:dyDescent="0.25">
      <c r="AV829" s="369"/>
      <c r="AW829" s="369"/>
      <c r="AX829" s="369"/>
      <c r="AY829" s="369"/>
      <c r="AZ829" s="369"/>
      <c r="BA829" s="369"/>
      <c r="BB829" s="369"/>
      <c r="BC829" s="369"/>
      <c r="BD829" s="369"/>
      <c r="BE829" s="369"/>
      <c r="BF829" s="369"/>
      <c r="BG829" s="369"/>
      <c r="BH829" s="369"/>
    </row>
    <row r="830" spans="48:60" ht="20.100000000000001" customHeight="1" x14ac:dyDescent="0.25">
      <c r="AV830" s="369"/>
      <c r="AW830" s="369"/>
      <c r="AX830" s="369"/>
      <c r="AY830" s="369"/>
      <c r="AZ830" s="369"/>
      <c r="BA830" s="369"/>
      <c r="BB830" s="369"/>
      <c r="BC830" s="369"/>
      <c r="BD830" s="369"/>
      <c r="BE830" s="369"/>
      <c r="BF830" s="369"/>
      <c r="BG830" s="369"/>
      <c r="BH830" s="369"/>
    </row>
    <row r="831" spans="48:60" ht="20.100000000000001" customHeight="1" x14ac:dyDescent="0.25">
      <c r="AV831" s="369"/>
      <c r="AW831" s="369"/>
      <c r="AX831" s="369"/>
      <c r="AY831" s="369"/>
      <c r="AZ831" s="369"/>
      <c r="BA831" s="369"/>
      <c r="BB831" s="369"/>
      <c r="BC831" s="369"/>
      <c r="BD831" s="369"/>
      <c r="BE831" s="369"/>
      <c r="BF831" s="369"/>
      <c r="BG831" s="369"/>
      <c r="BH831" s="369"/>
    </row>
    <row r="832" spans="48:60" ht="20.100000000000001" customHeight="1" x14ac:dyDescent="0.25">
      <c r="AV832" s="369"/>
      <c r="AW832" s="369"/>
      <c r="AX832" s="369"/>
      <c r="AY832" s="369"/>
      <c r="AZ832" s="369"/>
      <c r="BA832" s="369"/>
      <c r="BB832" s="369"/>
      <c r="BC832" s="369"/>
      <c r="BD832" s="369"/>
      <c r="BE832" s="369"/>
      <c r="BF832" s="369"/>
      <c r="BG832" s="369"/>
      <c r="BH832" s="369"/>
    </row>
    <row r="833" spans="48:60" ht="20.100000000000001" customHeight="1" x14ac:dyDescent="0.25">
      <c r="AV833" s="369"/>
      <c r="AW833" s="369"/>
      <c r="AX833" s="369"/>
      <c r="AY833" s="369"/>
      <c r="AZ833" s="369"/>
      <c r="BA833" s="369"/>
      <c r="BB833" s="369"/>
      <c r="BC833" s="369"/>
      <c r="BD833" s="369"/>
      <c r="BE833" s="369"/>
      <c r="BF833" s="369"/>
      <c r="BG833" s="369"/>
      <c r="BH833" s="369"/>
    </row>
    <row r="834" spans="48:60" ht="20.100000000000001" customHeight="1" x14ac:dyDescent="0.25">
      <c r="AV834" s="369"/>
      <c r="AW834" s="369"/>
      <c r="AX834" s="369"/>
      <c r="AY834" s="369"/>
      <c r="AZ834" s="369"/>
      <c r="BA834" s="369"/>
      <c r="BB834" s="369"/>
      <c r="BC834" s="369"/>
      <c r="BD834" s="369"/>
      <c r="BE834" s="369"/>
      <c r="BF834" s="369"/>
      <c r="BG834" s="369"/>
      <c r="BH834" s="369"/>
    </row>
    <row r="835" spans="48:60" ht="20.100000000000001" customHeight="1" x14ac:dyDescent="0.25">
      <c r="AV835" s="369"/>
      <c r="AW835" s="369"/>
      <c r="AX835" s="369"/>
      <c r="AY835" s="369"/>
      <c r="AZ835" s="369"/>
      <c r="BA835" s="369"/>
      <c r="BB835" s="369"/>
      <c r="BC835" s="369"/>
      <c r="BD835" s="369"/>
      <c r="BE835" s="369"/>
      <c r="BF835" s="369"/>
      <c r="BG835" s="369"/>
      <c r="BH835" s="369"/>
    </row>
    <row r="836" spans="48:60" ht="20.100000000000001" customHeight="1" x14ac:dyDescent="0.25">
      <c r="AV836" s="369"/>
      <c r="AW836" s="369"/>
      <c r="AX836" s="369"/>
      <c r="AY836" s="369"/>
      <c r="AZ836" s="369"/>
      <c r="BA836" s="369"/>
      <c r="BB836" s="369"/>
      <c r="BC836" s="369"/>
      <c r="BD836" s="369"/>
      <c r="BE836" s="369"/>
      <c r="BF836" s="369"/>
      <c r="BG836" s="369"/>
      <c r="BH836" s="369"/>
    </row>
    <row r="837" spans="48:60" ht="20.100000000000001" customHeight="1" x14ac:dyDescent="0.25">
      <c r="AV837" s="369"/>
      <c r="AW837" s="369"/>
      <c r="AX837" s="369"/>
      <c r="AY837" s="369"/>
      <c r="AZ837" s="369"/>
      <c r="BA837" s="369"/>
      <c r="BB837" s="369"/>
      <c r="BC837" s="369"/>
      <c r="BD837" s="369"/>
      <c r="BE837" s="369"/>
      <c r="BF837" s="369"/>
      <c r="BG837" s="369"/>
      <c r="BH837" s="369"/>
    </row>
    <row r="838" spans="48:60" ht="20.100000000000001" customHeight="1" x14ac:dyDescent="0.25">
      <c r="AV838" s="369"/>
      <c r="AW838" s="369"/>
      <c r="AX838" s="369"/>
      <c r="AY838" s="369"/>
      <c r="AZ838" s="369"/>
      <c r="BA838" s="369"/>
      <c r="BB838" s="369"/>
      <c r="BC838" s="369"/>
      <c r="BD838" s="369"/>
      <c r="BE838" s="369"/>
      <c r="BF838" s="369"/>
      <c r="BG838" s="369"/>
      <c r="BH838" s="369"/>
    </row>
    <row r="839" spans="48:60" ht="20.100000000000001" customHeight="1" x14ac:dyDescent="0.25">
      <c r="AV839" s="369"/>
      <c r="AW839" s="369"/>
      <c r="AX839" s="369"/>
      <c r="AY839" s="369"/>
      <c r="AZ839" s="369"/>
      <c r="BA839" s="369"/>
      <c r="BB839" s="369"/>
      <c r="BC839" s="369"/>
      <c r="BD839" s="369"/>
      <c r="BE839" s="369"/>
      <c r="BF839" s="369"/>
      <c r="BG839" s="369"/>
      <c r="BH839" s="369"/>
    </row>
    <row r="840" spans="48:60" ht="20.100000000000001" customHeight="1" x14ac:dyDescent="0.25">
      <c r="AV840" s="369"/>
      <c r="AW840" s="369"/>
      <c r="AX840" s="369"/>
      <c r="AY840" s="369"/>
      <c r="AZ840" s="369"/>
      <c r="BA840" s="369"/>
      <c r="BB840" s="369"/>
      <c r="BC840" s="369"/>
      <c r="BD840" s="369"/>
      <c r="BE840" s="369"/>
      <c r="BF840" s="369"/>
      <c r="BG840" s="369"/>
      <c r="BH840" s="369"/>
    </row>
    <row r="841" spans="48:60" ht="20.100000000000001" customHeight="1" x14ac:dyDescent="0.25">
      <c r="AV841" s="369"/>
      <c r="AW841" s="369"/>
      <c r="AX841" s="369"/>
      <c r="AY841" s="369"/>
      <c r="AZ841" s="369"/>
      <c r="BA841" s="369"/>
      <c r="BB841" s="369"/>
      <c r="BC841" s="369"/>
      <c r="BD841" s="369"/>
      <c r="BE841" s="369"/>
      <c r="BF841" s="369"/>
      <c r="BG841" s="369"/>
      <c r="BH841" s="369"/>
    </row>
    <row r="842" spans="48:60" ht="20.100000000000001" customHeight="1" x14ac:dyDescent="0.25">
      <c r="AV842" s="369"/>
      <c r="AW842" s="369"/>
      <c r="AX842" s="369"/>
      <c r="AY842" s="369"/>
      <c r="AZ842" s="369"/>
      <c r="BA842" s="369"/>
      <c r="BB842" s="369"/>
      <c r="BC842" s="369"/>
      <c r="BD842" s="369"/>
      <c r="BE842" s="369"/>
      <c r="BF842" s="369"/>
      <c r="BG842" s="369"/>
      <c r="BH842" s="369"/>
    </row>
    <row r="843" spans="48:60" ht="20.100000000000001" customHeight="1" x14ac:dyDescent="0.25">
      <c r="AV843" s="369"/>
      <c r="AW843" s="369"/>
      <c r="AX843" s="369"/>
      <c r="AY843" s="369"/>
      <c r="AZ843" s="369"/>
      <c r="BA843" s="369"/>
      <c r="BB843" s="369"/>
      <c r="BC843" s="369"/>
      <c r="BD843" s="369"/>
      <c r="BE843" s="369"/>
      <c r="BF843" s="369"/>
      <c r="BG843" s="369"/>
      <c r="BH843" s="369"/>
    </row>
    <row r="844" spans="48:60" ht="20.100000000000001" customHeight="1" x14ac:dyDescent="0.25">
      <c r="AV844" s="369"/>
      <c r="AW844" s="369"/>
      <c r="AX844" s="369"/>
      <c r="AY844" s="369"/>
      <c r="AZ844" s="369"/>
      <c r="BA844" s="369"/>
      <c r="BB844" s="369"/>
      <c r="BC844" s="369"/>
      <c r="BD844" s="369"/>
      <c r="BE844" s="369"/>
      <c r="BF844" s="369"/>
      <c r="BG844" s="369"/>
      <c r="BH844" s="369"/>
    </row>
    <row r="845" spans="48:60" ht="20.100000000000001" customHeight="1" x14ac:dyDescent="0.25">
      <c r="AV845" s="369"/>
      <c r="AW845" s="369"/>
      <c r="AX845" s="369"/>
      <c r="AY845" s="369"/>
      <c r="AZ845" s="369"/>
      <c r="BA845" s="369"/>
      <c r="BB845" s="369"/>
      <c r="BC845" s="369"/>
      <c r="BD845" s="369"/>
      <c r="BE845" s="369"/>
      <c r="BF845" s="369"/>
      <c r="BG845" s="369"/>
      <c r="BH845" s="369"/>
    </row>
    <row r="846" spans="48:60" ht="20.100000000000001" customHeight="1" x14ac:dyDescent="0.25">
      <c r="AV846" s="369"/>
      <c r="AW846" s="369"/>
      <c r="AX846" s="369"/>
      <c r="AY846" s="369"/>
      <c r="AZ846" s="369"/>
      <c r="BA846" s="369"/>
      <c r="BB846" s="369"/>
      <c r="BC846" s="369"/>
      <c r="BD846" s="369"/>
      <c r="BE846" s="369"/>
      <c r="BF846" s="369"/>
      <c r="BG846" s="369"/>
      <c r="BH846" s="369"/>
    </row>
    <row r="847" spans="48:60" ht="20.100000000000001" customHeight="1" x14ac:dyDescent="0.25">
      <c r="AV847" s="369"/>
      <c r="AW847" s="369"/>
      <c r="AX847" s="369"/>
      <c r="AY847" s="369"/>
      <c r="AZ847" s="369"/>
      <c r="BA847" s="369"/>
      <c r="BB847" s="369"/>
      <c r="BC847" s="369"/>
      <c r="BD847" s="369"/>
      <c r="BE847" s="369"/>
      <c r="BF847" s="369"/>
      <c r="BG847" s="369"/>
      <c r="BH847" s="369"/>
    </row>
    <row r="848" spans="48:60" ht="20.100000000000001" customHeight="1" x14ac:dyDescent="0.25">
      <c r="AV848" s="369"/>
      <c r="AW848" s="369"/>
      <c r="AX848" s="369"/>
      <c r="AY848" s="369"/>
      <c r="AZ848" s="369"/>
      <c r="BA848" s="369"/>
      <c r="BB848" s="369"/>
      <c r="BC848" s="369"/>
      <c r="BD848" s="369"/>
      <c r="BE848" s="369"/>
      <c r="BF848" s="369"/>
      <c r="BG848" s="369"/>
      <c r="BH848" s="369"/>
    </row>
    <row r="849" spans="48:60" ht="20.100000000000001" customHeight="1" x14ac:dyDescent="0.25">
      <c r="AV849" s="369"/>
      <c r="AW849" s="369"/>
      <c r="AX849" s="369"/>
      <c r="AY849" s="369"/>
      <c r="AZ849" s="369"/>
      <c r="BA849" s="369"/>
      <c r="BB849" s="369"/>
      <c r="BC849" s="369"/>
      <c r="BD849" s="369"/>
      <c r="BE849" s="369"/>
      <c r="BF849" s="369"/>
      <c r="BG849" s="369"/>
      <c r="BH849" s="369"/>
    </row>
    <row r="850" spans="48:60" ht="20.100000000000001" customHeight="1" x14ac:dyDescent="0.25">
      <c r="AV850" s="369"/>
      <c r="AW850" s="369"/>
      <c r="AX850" s="369"/>
      <c r="AY850" s="369"/>
      <c r="AZ850" s="369"/>
      <c r="BA850" s="369"/>
      <c r="BB850" s="369"/>
      <c r="BC850" s="369"/>
      <c r="BD850" s="369"/>
      <c r="BE850" s="369"/>
      <c r="BF850" s="369"/>
      <c r="BG850" s="369"/>
      <c r="BH850" s="369"/>
    </row>
    <row r="851" spans="48:60" ht="20.100000000000001" customHeight="1" x14ac:dyDescent="0.25">
      <c r="AV851" s="369"/>
      <c r="AW851" s="369"/>
      <c r="AX851" s="369"/>
      <c r="AY851" s="369"/>
      <c r="AZ851" s="369"/>
      <c r="BA851" s="369"/>
      <c r="BB851" s="369"/>
      <c r="BC851" s="369"/>
      <c r="BD851" s="369"/>
      <c r="BE851" s="369"/>
      <c r="BF851" s="369"/>
      <c r="BG851" s="369"/>
      <c r="BH851" s="369"/>
    </row>
    <row r="852" spans="48:60" ht="20.100000000000001" customHeight="1" x14ac:dyDescent="0.25">
      <c r="AV852" s="369"/>
      <c r="AW852" s="369"/>
      <c r="AX852" s="369"/>
      <c r="AY852" s="369"/>
      <c r="AZ852" s="369"/>
      <c r="BA852" s="369"/>
      <c r="BB852" s="369"/>
      <c r="BC852" s="369"/>
      <c r="BD852" s="369"/>
      <c r="BE852" s="369"/>
      <c r="BF852" s="369"/>
      <c r="BG852" s="369"/>
      <c r="BH852" s="369"/>
    </row>
    <row r="853" spans="48:60" ht="20.100000000000001" customHeight="1" x14ac:dyDescent="0.25">
      <c r="AV853" s="369"/>
      <c r="AW853" s="369"/>
      <c r="AX853" s="369"/>
      <c r="AY853" s="369"/>
      <c r="AZ853" s="369"/>
      <c r="BA853" s="369"/>
      <c r="BB853" s="369"/>
      <c r="BC853" s="369"/>
      <c r="BD853" s="369"/>
      <c r="BE853" s="369"/>
      <c r="BF853" s="369"/>
      <c r="BG853" s="369"/>
      <c r="BH853" s="369"/>
    </row>
    <row r="854" spans="48:60" ht="20.100000000000001" customHeight="1" x14ac:dyDescent="0.25">
      <c r="AV854" s="369"/>
      <c r="AW854" s="369"/>
      <c r="AX854" s="369"/>
      <c r="AY854" s="369"/>
      <c r="AZ854" s="369"/>
      <c r="BA854" s="369"/>
      <c r="BB854" s="369"/>
      <c r="BC854" s="369"/>
      <c r="BD854" s="369"/>
      <c r="BE854" s="369"/>
      <c r="BF854" s="369"/>
      <c r="BG854" s="369"/>
      <c r="BH854" s="369"/>
    </row>
    <row r="855" spans="48:60" ht="20.100000000000001" customHeight="1" x14ac:dyDescent="0.25">
      <c r="AV855" s="369"/>
      <c r="AW855" s="369"/>
      <c r="AX855" s="369"/>
      <c r="AY855" s="369"/>
      <c r="AZ855" s="369"/>
      <c r="BA855" s="369"/>
      <c r="BB855" s="369"/>
      <c r="BC855" s="369"/>
      <c r="BD855" s="369"/>
      <c r="BE855" s="369"/>
      <c r="BF855" s="369"/>
      <c r="BG855" s="369"/>
      <c r="BH855" s="369"/>
    </row>
    <row r="856" spans="48:60" ht="20.100000000000001" customHeight="1" x14ac:dyDescent="0.25">
      <c r="AV856" s="369"/>
      <c r="AW856" s="369"/>
      <c r="AX856" s="369"/>
      <c r="AY856" s="369"/>
      <c r="AZ856" s="369"/>
      <c r="BA856" s="369"/>
      <c r="BB856" s="369"/>
      <c r="BC856" s="369"/>
      <c r="BD856" s="369"/>
      <c r="BE856" s="369"/>
      <c r="BF856" s="369"/>
      <c r="BG856" s="369"/>
      <c r="BH856" s="369"/>
    </row>
    <row r="857" spans="48:60" ht="20.100000000000001" customHeight="1" x14ac:dyDescent="0.25">
      <c r="AV857" s="369"/>
      <c r="AW857" s="369"/>
      <c r="AX857" s="369"/>
      <c r="AY857" s="369"/>
      <c r="AZ857" s="369"/>
      <c r="BA857" s="369"/>
      <c r="BB857" s="369"/>
      <c r="BC857" s="369"/>
      <c r="BD857" s="369"/>
      <c r="BE857" s="369"/>
      <c r="BF857" s="369"/>
      <c r="BG857" s="369"/>
      <c r="BH857" s="369"/>
    </row>
    <row r="858" spans="48:60" ht="20.100000000000001" customHeight="1" x14ac:dyDescent="0.25">
      <c r="AV858" s="369"/>
      <c r="AW858" s="369"/>
      <c r="AX858" s="369"/>
      <c r="AY858" s="369"/>
      <c r="AZ858" s="369"/>
      <c r="BA858" s="369"/>
      <c r="BB858" s="369"/>
      <c r="BC858" s="369"/>
      <c r="BD858" s="369"/>
      <c r="BE858" s="369"/>
      <c r="BF858" s="369"/>
      <c r="BG858" s="369"/>
      <c r="BH858" s="369"/>
    </row>
    <row r="859" spans="48:60" ht="20.100000000000001" customHeight="1" x14ac:dyDescent="0.25">
      <c r="AV859" s="369"/>
      <c r="AW859" s="369"/>
      <c r="AX859" s="369"/>
      <c r="AY859" s="369"/>
      <c r="AZ859" s="369"/>
      <c r="BA859" s="369"/>
      <c r="BB859" s="369"/>
      <c r="BC859" s="369"/>
      <c r="BD859" s="369"/>
      <c r="BE859" s="369"/>
      <c r="BF859" s="369"/>
      <c r="BG859" s="369"/>
      <c r="BH859" s="369"/>
    </row>
    <row r="860" spans="48:60" ht="20.100000000000001" customHeight="1" x14ac:dyDescent="0.25">
      <c r="AV860" s="369"/>
      <c r="AW860" s="369"/>
      <c r="AX860" s="369"/>
      <c r="AY860" s="369"/>
      <c r="AZ860" s="369"/>
      <c r="BA860" s="369"/>
      <c r="BB860" s="369"/>
      <c r="BC860" s="369"/>
      <c r="BD860" s="369"/>
      <c r="BE860" s="369"/>
      <c r="BF860" s="369"/>
      <c r="BG860" s="369"/>
      <c r="BH860" s="369"/>
    </row>
    <row r="861" spans="48:60" ht="20.100000000000001" customHeight="1" x14ac:dyDescent="0.25">
      <c r="AV861" s="369"/>
      <c r="AW861" s="369"/>
      <c r="AX861" s="369"/>
      <c r="AY861" s="369"/>
      <c r="AZ861" s="369"/>
      <c r="BA861" s="369"/>
      <c r="BB861" s="369"/>
      <c r="BC861" s="369"/>
      <c r="BD861" s="369"/>
      <c r="BE861" s="369"/>
      <c r="BF861" s="369"/>
      <c r="BG861" s="369"/>
      <c r="BH861" s="369"/>
    </row>
    <row r="862" spans="48:60" ht="20.100000000000001" customHeight="1" x14ac:dyDescent="0.25">
      <c r="AV862" s="369"/>
      <c r="AW862" s="369"/>
      <c r="AX862" s="369"/>
      <c r="AY862" s="369"/>
      <c r="AZ862" s="369"/>
      <c r="BA862" s="369"/>
      <c r="BB862" s="369"/>
      <c r="BC862" s="369"/>
      <c r="BD862" s="369"/>
      <c r="BE862" s="369"/>
      <c r="BF862" s="369"/>
      <c r="BG862" s="369"/>
      <c r="BH862" s="369"/>
    </row>
    <row r="863" spans="48:60" ht="20.100000000000001" customHeight="1" x14ac:dyDescent="0.25">
      <c r="AV863" s="369"/>
      <c r="AW863" s="369"/>
      <c r="AX863" s="369"/>
      <c r="AY863" s="369"/>
      <c r="AZ863" s="369"/>
      <c r="BA863" s="369"/>
      <c r="BB863" s="369"/>
      <c r="BC863" s="369"/>
      <c r="BD863" s="369"/>
      <c r="BE863" s="369"/>
      <c r="BF863" s="369"/>
      <c r="BG863" s="369"/>
      <c r="BH863" s="369"/>
    </row>
    <row r="864" spans="48:60" ht="20.100000000000001" customHeight="1" x14ac:dyDescent="0.25">
      <c r="AV864" s="369"/>
      <c r="AW864" s="369"/>
      <c r="AX864" s="369"/>
      <c r="AY864" s="369"/>
      <c r="AZ864" s="369"/>
      <c r="BA864" s="369"/>
      <c r="BB864" s="369"/>
      <c r="BC864" s="369"/>
      <c r="BD864" s="369"/>
      <c r="BE864" s="369"/>
      <c r="BF864" s="369"/>
      <c r="BG864" s="369"/>
      <c r="BH864" s="369"/>
    </row>
    <row r="865" spans="48:60" ht="20.100000000000001" customHeight="1" x14ac:dyDescent="0.25">
      <c r="AV865" s="369"/>
      <c r="AW865" s="369"/>
      <c r="AX865" s="369"/>
      <c r="AY865" s="369"/>
      <c r="AZ865" s="369"/>
      <c r="BA865" s="369"/>
      <c r="BB865" s="369"/>
      <c r="BC865" s="369"/>
      <c r="BD865" s="369"/>
      <c r="BE865" s="369"/>
      <c r="BF865" s="369"/>
      <c r="BG865" s="369"/>
      <c r="BH865" s="369"/>
    </row>
    <row r="866" spans="48:60" ht="20.100000000000001" customHeight="1" x14ac:dyDescent="0.25">
      <c r="AV866" s="369"/>
      <c r="AW866" s="369"/>
      <c r="AX866" s="369"/>
      <c r="AY866" s="369"/>
      <c r="AZ866" s="369"/>
      <c r="BA866" s="369"/>
      <c r="BB866" s="369"/>
      <c r="BC866" s="369"/>
      <c r="BD866" s="369"/>
      <c r="BE866" s="369"/>
      <c r="BF866" s="369"/>
      <c r="BG866" s="369"/>
      <c r="BH866" s="369"/>
    </row>
    <row r="867" spans="48:60" ht="20.100000000000001" customHeight="1" x14ac:dyDescent="0.25">
      <c r="AV867" s="369"/>
      <c r="AW867" s="369"/>
      <c r="AX867" s="369"/>
      <c r="AY867" s="369"/>
      <c r="AZ867" s="369"/>
      <c r="BA867" s="369"/>
      <c r="BB867" s="369"/>
      <c r="BC867" s="369"/>
      <c r="BD867" s="369"/>
      <c r="BE867" s="369"/>
      <c r="BF867" s="369"/>
      <c r="BG867" s="369"/>
      <c r="BH867" s="369"/>
    </row>
    <row r="868" spans="48:60" ht="20.100000000000001" customHeight="1" x14ac:dyDescent="0.25">
      <c r="AV868" s="369"/>
      <c r="AW868" s="369"/>
      <c r="AX868" s="369"/>
      <c r="AY868" s="369"/>
      <c r="AZ868" s="369"/>
      <c r="BA868" s="369"/>
      <c r="BB868" s="369"/>
      <c r="BC868" s="369"/>
      <c r="BD868" s="369"/>
      <c r="BE868" s="369"/>
      <c r="BF868" s="369"/>
      <c r="BG868" s="369"/>
      <c r="BH868" s="369"/>
    </row>
    <row r="869" spans="48:60" ht="20.100000000000001" customHeight="1" x14ac:dyDescent="0.25">
      <c r="AV869" s="369"/>
      <c r="AW869" s="369"/>
      <c r="AX869" s="369"/>
      <c r="AY869" s="369"/>
      <c r="AZ869" s="369"/>
      <c r="BA869" s="369"/>
      <c r="BB869" s="369"/>
      <c r="BC869" s="369"/>
      <c r="BD869" s="369"/>
      <c r="BE869" s="369"/>
      <c r="BF869" s="369"/>
      <c r="BG869" s="369"/>
      <c r="BH869" s="369"/>
    </row>
    <row r="870" spans="48:60" ht="20.100000000000001" customHeight="1" x14ac:dyDescent="0.25">
      <c r="AV870" s="369"/>
      <c r="AW870" s="369"/>
      <c r="AX870" s="369"/>
      <c r="AY870" s="369"/>
      <c r="AZ870" s="369"/>
      <c r="BA870" s="369"/>
      <c r="BB870" s="369"/>
      <c r="BC870" s="369"/>
      <c r="BD870" s="369"/>
      <c r="BE870" s="369"/>
      <c r="BF870" s="369"/>
      <c r="BG870" s="369"/>
      <c r="BH870" s="369"/>
    </row>
    <row r="871" spans="48:60" ht="20.100000000000001" customHeight="1" x14ac:dyDescent="0.25">
      <c r="AV871" s="369"/>
      <c r="AW871" s="369"/>
      <c r="AX871" s="369"/>
      <c r="AY871" s="369"/>
      <c r="AZ871" s="369"/>
      <c r="BA871" s="369"/>
      <c r="BB871" s="369"/>
      <c r="BC871" s="369"/>
      <c r="BD871" s="369"/>
      <c r="BE871" s="369"/>
      <c r="BF871" s="369"/>
      <c r="BG871" s="369"/>
      <c r="BH871" s="369"/>
    </row>
  </sheetData>
  <sheetProtection algorithmName="SHA-512" hashValue="GpOg8LUElU4B+XxJ3oncEXsx/qj/0enIfgpDBY066FrRZhB8/9Wb6xb+31IffshOrr97n6f+GL+IFcn+s4uOKg==" saltValue="ALXBnNa1qlwnMrsC/Ncl0Q==" spinCount="100000" sheet="1" objects="1" scenarios="1"/>
  <mergeCells count="653">
    <mergeCell ref="B354:J354"/>
    <mergeCell ref="K354:L354"/>
    <mergeCell ref="M354:N354"/>
    <mergeCell ref="O354:P354"/>
    <mergeCell ref="Q354:R354"/>
    <mergeCell ref="B355:J355"/>
    <mergeCell ref="K355:L355"/>
    <mergeCell ref="M355:N355"/>
    <mergeCell ref="A345:K345"/>
    <mergeCell ref="L345:R345"/>
    <mergeCell ref="A347:R347"/>
    <mergeCell ref="A348:R352"/>
    <mergeCell ref="B353:J353"/>
    <mergeCell ref="K353:L353"/>
    <mergeCell ref="M353:N353"/>
    <mergeCell ref="O353:P353"/>
    <mergeCell ref="Q353:R353"/>
    <mergeCell ref="O355:P355"/>
    <mergeCell ref="Q355:R355"/>
    <mergeCell ref="A333:N333"/>
    <mergeCell ref="O333:R333"/>
    <mergeCell ref="A334:N334"/>
    <mergeCell ref="O334:R334"/>
    <mergeCell ref="A324:R325"/>
    <mergeCell ref="A326:R326"/>
    <mergeCell ref="A327:R327"/>
    <mergeCell ref="A330:R330"/>
    <mergeCell ref="A332:N332"/>
    <mergeCell ref="O332:R332"/>
    <mergeCell ref="A321:D321"/>
    <mergeCell ref="E321:H321"/>
    <mergeCell ref="I321:L321"/>
    <mergeCell ref="M321:P321"/>
    <mergeCell ref="A322:D322"/>
    <mergeCell ref="E322:H322"/>
    <mergeCell ref="I322:L322"/>
    <mergeCell ref="M322:P322"/>
    <mergeCell ref="A314:D314"/>
    <mergeCell ref="E314:H314"/>
    <mergeCell ref="A315:D315"/>
    <mergeCell ref="E315:H315"/>
    <mergeCell ref="A318:R318"/>
    <mergeCell ref="A320:D320"/>
    <mergeCell ref="E320:H320"/>
    <mergeCell ref="I320:L320"/>
    <mergeCell ref="M320:P320"/>
    <mergeCell ref="A310:D310"/>
    <mergeCell ref="E310:H310"/>
    <mergeCell ref="A311:D311"/>
    <mergeCell ref="E311:H311"/>
    <mergeCell ref="A313:D313"/>
    <mergeCell ref="E313:H313"/>
    <mergeCell ref="A301:D301"/>
    <mergeCell ref="E301:H301"/>
    <mergeCell ref="A302:D302"/>
    <mergeCell ref="E302:H302"/>
    <mergeCell ref="A304:R305"/>
    <mergeCell ref="A308:R308"/>
    <mergeCell ref="A296:R296"/>
    <mergeCell ref="A298:D298"/>
    <mergeCell ref="E298:H298"/>
    <mergeCell ref="A299:D299"/>
    <mergeCell ref="E299:H299"/>
    <mergeCell ref="A300:D300"/>
    <mergeCell ref="E300:H300"/>
    <mergeCell ref="A291:F291"/>
    <mergeCell ref="G291:L291"/>
    <mergeCell ref="A292:F292"/>
    <mergeCell ref="G292:L292"/>
    <mergeCell ref="A293:F293"/>
    <mergeCell ref="G293:L293"/>
    <mergeCell ref="A288:D288"/>
    <mergeCell ref="E288:G288"/>
    <mergeCell ref="H288:J288"/>
    <mergeCell ref="K288:M288"/>
    <mergeCell ref="A290:F290"/>
    <mergeCell ref="G290:L290"/>
    <mergeCell ref="A286:D286"/>
    <mergeCell ref="E286:G286"/>
    <mergeCell ref="H286:J286"/>
    <mergeCell ref="K286:M286"/>
    <mergeCell ref="A287:D287"/>
    <mergeCell ref="E287:G287"/>
    <mergeCell ref="H287:J287"/>
    <mergeCell ref="K287:M287"/>
    <mergeCell ref="I268:L268"/>
    <mergeCell ref="M268:O268"/>
    <mergeCell ref="A285:D285"/>
    <mergeCell ref="E285:G285"/>
    <mergeCell ref="H285:J285"/>
    <mergeCell ref="K285:M285"/>
    <mergeCell ref="I264:J264"/>
    <mergeCell ref="K264:L264"/>
    <mergeCell ref="M264:O264"/>
    <mergeCell ref="I265:L265"/>
    <mergeCell ref="M265:O265"/>
    <mergeCell ref="I267:L267"/>
    <mergeCell ref="M267:O267"/>
    <mergeCell ref="I260:L260"/>
    <mergeCell ref="M260:O260"/>
    <mergeCell ref="I261:L261"/>
    <mergeCell ref="M261:O261"/>
    <mergeCell ref="I262:L262"/>
    <mergeCell ref="M262:O262"/>
    <mergeCell ref="I256:L256"/>
    <mergeCell ref="M256:O256"/>
    <mergeCell ref="I257:L257"/>
    <mergeCell ref="M257:O257"/>
    <mergeCell ref="I259:L259"/>
    <mergeCell ref="M259:O259"/>
    <mergeCell ref="B253:F253"/>
    <mergeCell ref="I253:M253"/>
    <mergeCell ref="N253:O253"/>
    <mergeCell ref="B254:F254"/>
    <mergeCell ref="I254:M254"/>
    <mergeCell ref="N254:O254"/>
    <mergeCell ref="A249:R249"/>
    <mergeCell ref="B251:F251"/>
    <mergeCell ref="I251:M251"/>
    <mergeCell ref="N251:O251"/>
    <mergeCell ref="B252:F252"/>
    <mergeCell ref="I252:M252"/>
    <mergeCell ref="N252:O252"/>
    <mergeCell ref="I227:L227"/>
    <mergeCell ref="M227:O227"/>
    <mergeCell ref="I229:L229"/>
    <mergeCell ref="M229:O229"/>
    <mergeCell ref="I230:L230"/>
    <mergeCell ref="M230:O230"/>
    <mergeCell ref="I223:L223"/>
    <mergeCell ref="M223:O223"/>
    <mergeCell ref="I224:L224"/>
    <mergeCell ref="M224:O224"/>
    <mergeCell ref="I226:J226"/>
    <mergeCell ref="K226:L226"/>
    <mergeCell ref="M226:O226"/>
    <mergeCell ref="I219:L219"/>
    <mergeCell ref="M219:O219"/>
    <mergeCell ref="I221:L221"/>
    <mergeCell ref="M221:O221"/>
    <mergeCell ref="I222:L222"/>
    <mergeCell ref="M222:O222"/>
    <mergeCell ref="B216:F216"/>
    <mergeCell ref="I216:M216"/>
    <mergeCell ref="N216:O216"/>
    <mergeCell ref="B217:F217"/>
    <mergeCell ref="B218:F218"/>
    <mergeCell ref="I218:L218"/>
    <mergeCell ref="M218:O218"/>
    <mergeCell ref="I194:L194"/>
    <mergeCell ref="M194:O194"/>
    <mergeCell ref="A213:R213"/>
    <mergeCell ref="B215:F215"/>
    <mergeCell ref="I215:M215"/>
    <mergeCell ref="N215:O215"/>
    <mergeCell ref="I190:J190"/>
    <mergeCell ref="K190:L190"/>
    <mergeCell ref="M190:O190"/>
    <mergeCell ref="I191:L191"/>
    <mergeCell ref="M191:O191"/>
    <mergeCell ref="I193:L193"/>
    <mergeCell ref="M193:O193"/>
    <mergeCell ref="I186:L186"/>
    <mergeCell ref="M186:O186"/>
    <mergeCell ref="I187:L187"/>
    <mergeCell ref="M187:O187"/>
    <mergeCell ref="I188:L188"/>
    <mergeCell ref="M188:O188"/>
    <mergeCell ref="B183:F183"/>
    <mergeCell ref="B184:F184"/>
    <mergeCell ref="I184:L184"/>
    <mergeCell ref="M184:O184"/>
    <mergeCell ref="I185:L185"/>
    <mergeCell ref="M185:O185"/>
    <mergeCell ref="B181:F181"/>
    <mergeCell ref="I181:M181"/>
    <mergeCell ref="N181:O181"/>
    <mergeCell ref="B182:F182"/>
    <mergeCell ref="I182:L182"/>
    <mergeCell ref="M182:O182"/>
    <mergeCell ref="L158:O158"/>
    <mergeCell ref="P158:R158"/>
    <mergeCell ref="L159:O159"/>
    <mergeCell ref="P159:R159"/>
    <mergeCell ref="A177:R177"/>
    <mergeCell ref="A179:R179"/>
    <mergeCell ref="B155:D155"/>
    <mergeCell ref="E155:G155"/>
    <mergeCell ref="H155:J155"/>
    <mergeCell ref="K155:M155"/>
    <mergeCell ref="N155:R155"/>
    <mergeCell ref="L157:O157"/>
    <mergeCell ref="P157:R157"/>
    <mergeCell ref="B153:D153"/>
    <mergeCell ref="E153:G153"/>
    <mergeCell ref="H153:J153"/>
    <mergeCell ref="K153:M153"/>
    <mergeCell ref="N153:R153"/>
    <mergeCell ref="B154:D154"/>
    <mergeCell ref="E154:G154"/>
    <mergeCell ref="H154:J154"/>
    <mergeCell ref="K154:M154"/>
    <mergeCell ref="N154:R154"/>
    <mergeCell ref="B134:D134"/>
    <mergeCell ref="P134:R134"/>
    <mergeCell ref="B152:D152"/>
    <mergeCell ref="E152:G152"/>
    <mergeCell ref="H152:J152"/>
    <mergeCell ref="K152:M152"/>
    <mergeCell ref="N152:R152"/>
    <mergeCell ref="A127:R128"/>
    <mergeCell ref="B131:D131"/>
    <mergeCell ref="P131:R131"/>
    <mergeCell ref="B132:D132"/>
    <mergeCell ref="P132:R132"/>
    <mergeCell ref="B133:D133"/>
    <mergeCell ref="P133:R133"/>
    <mergeCell ref="A121:O121"/>
    <mergeCell ref="P121:R121"/>
    <mergeCell ref="A123:H125"/>
    <mergeCell ref="I123:O123"/>
    <mergeCell ref="P123:R124"/>
    <mergeCell ref="P125:R125"/>
    <mergeCell ref="A118:H118"/>
    <mergeCell ref="J118:L118"/>
    <mergeCell ref="M118:O118"/>
    <mergeCell ref="P118:R118"/>
    <mergeCell ref="A120:I120"/>
    <mergeCell ref="J120:L120"/>
    <mergeCell ref="M120:O120"/>
    <mergeCell ref="A116:H116"/>
    <mergeCell ref="J116:L116"/>
    <mergeCell ref="M116:O116"/>
    <mergeCell ref="P116:R116"/>
    <mergeCell ref="A117:H117"/>
    <mergeCell ref="J117:L117"/>
    <mergeCell ref="M117:O117"/>
    <mergeCell ref="P117:R117"/>
    <mergeCell ref="A114:H114"/>
    <mergeCell ref="J114:L114"/>
    <mergeCell ref="M114:O114"/>
    <mergeCell ref="P114:R114"/>
    <mergeCell ref="A115:H115"/>
    <mergeCell ref="J115:L115"/>
    <mergeCell ref="M115:O115"/>
    <mergeCell ref="P115:R115"/>
    <mergeCell ref="A112:H112"/>
    <mergeCell ref="J112:L112"/>
    <mergeCell ref="M112:O112"/>
    <mergeCell ref="P112:R112"/>
    <mergeCell ref="A113:H113"/>
    <mergeCell ref="J113:L113"/>
    <mergeCell ref="M113:O113"/>
    <mergeCell ref="P113:R113"/>
    <mergeCell ref="A46:R46"/>
    <mergeCell ref="A67:R67"/>
    <mergeCell ref="A88:R88"/>
    <mergeCell ref="A109:R109"/>
    <mergeCell ref="A111:H111"/>
    <mergeCell ref="J111:L111"/>
    <mergeCell ref="M111:O111"/>
    <mergeCell ref="P111:R111"/>
    <mergeCell ref="L41:O41"/>
    <mergeCell ref="P41:R41"/>
    <mergeCell ref="L42:O42"/>
    <mergeCell ref="P42:R42"/>
    <mergeCell ref="L43:O43"/>
    <mergeCell ref="P43:R43"/>
    <mergeCell ref="B38:D38"/>
    <mergeCell ref="J38:K38"/>
    <mergeCell ref="L38:M38"/>
    <mergeCell ref="N38:O38"/>
    <mergeCell ref="P38:R38"/>
    <mergeCell ref="B39:D39"/>
    <mergeCell ref="J39:K39"/>
    <mergeCell ref="L39:M39"/>
    <mergeCell ref="N39:O39"/>
    <mergeCell ref="P39:R39"/>
    <mergeCell ref="B36:D36"/>
    <mergeCell ref="J36:K36"/>
    <mergeCell ref="L36:M36"/>
    <mergeCell ref="N36:O36"/>
    <mergeCell ref="P36:R36"/>
    <mergeCell ref="B37:D37"/>
    <mergeCell ref="J37:K37"/>
    <mergeCell ref="L37:M37"/>
    <mergeCell ref="N37:O37"/>
    <mergeCell ref="P37:R37"/>
    <mergeCell ref="A29:G29"/>
    <mergeCell ref="H29:I29"/>
    <mergeCell ref="J29:N29"/>
    <mergeCell ref="O29:R29"/>
    <mergeCell ref="A32:D34"/>
    <mergeCell ref="E32:I32"/>
    <mergeCell ref="J32:K33"/>
    <mergeCell ref="J34:K34"/>
    <mergeCell ref="A27:G27"/>
    <mergeCell ref="H27:I27"/>
    <mergeCell ref="J27:N27"/>
    <mergeCell ref="O27:R27"/>
    <mergeCell ref="A28:G28"/>
    <mergeCell ref="H28:I28"/>
    <mergeCell ref="J28:N28"/>
    <mergeCell ref="O28:R28"/>
    <mergeCell ref="A25:G25"/>
    <mergeCell ref="H25:I25"/>
    <mergeCell ref="J25:N25"/>
    <mergeCell ref="O25:R25"/>
    <mergeCell ref="A26:G26"/>
    <mergeCell ref="H26:I26"/>
    <mergeCell ref="J26:N26"/>
    <mergeCell ref="O26:R26"/>
    <mergeCell ref="A20:R20"/>
    <mergeCell ref="A22:R22"/>
    <mergeCell ref="A24:G24"/>
    <mergeCell ref="H24:I24"/>
    <mergeCell ref="J24:N24"/>
    <mergeCell ref="O24:R24"/>
    <mergeCell ref="L15:O15"/>
    <mergeCell ref="P15:R15"/>
    <mergeCell ref="L16:O16"/>
    <mergeCell ref="P16:R16"/>
    <mergeCell ref="L17:O17"/>
    <mergeCell ref="P17:R17"/>
    <mergeCell ref="B13:D13"/>
    <mergeCell ref="E13:G13"/>
    <mergeCell ref="H13:J13"/>
    <mergeCell ref="K13:M13"/>
    <mergeCell ref="N13:O13"/>
    <mergeCell ref="P13:R13"/>
    <mergeCell ref="B12:D12"/>
    <mergeCell ref="E12:G12"/>
    <mergeCell ref="H12:J12"/>
    <mergeCell ref="K12:M12"/>
    <mergeCell ref="N12:O12"/>
    <mergeCell ref="P12:R12"/>
    <mergeCell ref="T10:U10"/>
    <mergeCell ref="B11:D11"/>
    <mergeCell ref="E11:G11"/>
    <mergeCell ref="H11:J11"/>
    <mergeCell ref="K11:M11"/>
    <mergeCell ref="N11:O11"/>
    <mergeCell ref="P11:R11"/>
    <mergeCell ref="A5:R5"/>
    <mergeCell ref="A6:R6"/>
    <mergeCell ref="A8:R8"/>
    <mergeCell ref="B10:D10"/>
    <mergeCell ref="E10:G10"/>
    <mergeCell ref="H10:J10"/>
    <mergeCell ref="K10:M10"/>
    <mergeCell ref="N10:O10"/>
    <mergeCell ref="P10:R10"/>
    <mergeCell ref="A337:R337"/>
    <mergeCell ref="A339:R341"/>
    <mergeCell ref="A343:C343"/>
    <mergeCell ref="D343:I343"/>
    <mergeCell ref="J343:M343"/>
    <mergeCell ref="O343:R343"/>
    <mergeCell ref="A344:C344"/>
    <mergeCell ref="D344:I344"/>
    <mergeCell ref="J344:M344"/>
    <mergeCell ref="O344:R344"/>
    <mergeCell ref="B356:J356"/>
    <mergeCell ref="K356:L356"/>
    <mergeCell ref="M356:N356"/>
    <mergeCell ref="O356:P356"/>
    <mergeCell ref="Q356:R356"/>
    <mergeCell ref="B357:J357"/>
    <mergeCell ref="K357:L357"/>
    <mergeCell ref="M357:N357"/>
    <mergeCell ref="O357:P357"/>
    <mergeCell ref="Q357:R357"/>
    <mergeCell ref="B358:J358"/>
    <mergeCell ref="K358:L358"/>
    <mergeCell ref="M358:N358"/>
    <mergeCell ref="O358:P358"/>
    <mergeCell ref="Q358:R358"/>
    <mergeCell ref="B359:J359"/>
    <mergeCell ref="K359:L359"/>
    <mergeCell ref="M359:N359"/>
    <mergeCell ref="O359:P359"/>
    <mergeCell ref="Q359:R359"/>
    <mergeCell ref="B360:J360"/>
    <mergeCell ref="K360:L360"/>
    <mergeCell ref="M360:N360"/>
    <mergeCell ref="O360:P360"/>
    <mergeCell ref="Q360:R360"/>
    <mergeCell ref="B361:J361"/>
    <mergeCell ref="K361:L361"/>
    <mergeCell ref="M361:N361"/>
    <mergeCell ref="O361:P361"/>
    <mergeCell ref="Q361:R361"/>
    <mergeCell ref="B362:J362"/>
    <mergeCell ref="K362:L362"/>
    <mergeCell ref="M362:N362"/>
    <mergeCell ref="O362:P362"/>
    <mergeCell ref="Q362:R362"/>
    <mergeCell ref="B363:J363"/>
    <mergeCell ref="K363:L363"/>
    <mergeCell ref="M363:N363"/>
    <mergeCell ref="O363:P363"/>
    <mergeCell ref="Q363:R363"/>
    <mergeCell ref="B364:J364"/>
    <mergeCell ref="K364:L364"/>
    <mergeCell ref="M364:N364"/>
    <mergeCell ref="O364:P364"/>
    <mergeCell ref="Q364:R364"/>
    <mergeCell ref="B365:J365"/>
    <mergeCell ref="K365:L365"/>
    <mergeCell ref="M365:N365"/>
    <mergeCell ref="O365:P365"/>
    <mergeCell ref="Q365:R365"/>
    <mergeCell ref="B366:J366"/>
    <mergeCell ref="K366:L366"/>
    <mergeCell ref="M366:N366"/>
    <mergeCell ref="O366:P366"/>
    <mergeCell ref="Q366:R366"/>
    <mergeCell ref="B367:J367"/>
    <mergeCell ref="K367:L367"/>
    <mergeCell ref="M367:N367"/>
    <mergeCell ref="O367:P367"/>
    <mergeCell ref="Q367:R367"/>
    <mergeCell ref="B368:J368"/>
    <mergeCell ref="K368:L368"/>
    <mergeCell ref="M368:N368"/>
    <mergeCell ref="O368:P368"/>
    <mergeCell ref="Q368:R368"/>
    <mergeCell ref="B370:J370"/>
    <mergeCell ref="K370:L370"/>
    <mergeCell ref="N370:P370"/>
    <mergeCell ref="Q370:R370"/>
    <mergeCell ref="A372:K372"/>
    <mergeCell ref="L372:R372"/>
    <mergeCell ref="A373:K373"/>
    <mergeCell ref="L373:R373"/>
    <mergeCell ref="A374:K374"/>
    <mergeCell ref="L374:R374"/>
    <mergeCell ref="A376:R376"/>
    <mergeCell ref="A378:D378"/>
    <mergeCell ref="E378:H378"/>
    <mergeCell ref="A379:D379"/>
    <mergeCell ref="E379:H379"/>
    <mergeCell ref="A380:D380"/>
    <mergeCell ref="E380:H380"/>
    <mergeCell ref="A382:R383"/>
    <mergeCell ref="A385:B385"/>
    <mergeCell ref="C385:O385"/>
    <mergeCell ref="P385:R385"/>
    <mergeCell ref="A386:B386"/>
    <mergeCell ref="C386:O386"/>
    <mergeCell ref="P386:R386"/>
    <mergeCell ref="A387:B387"/>
    <mergeCell ref="C387:O387"/>
    <mergeCell ref="P387:R387"/>
    <mergeCell ref="A388:B388"/>
    <mergeCell ref="C388:O388"/>
    <mergeCell ref="P388:R388"/>
    <mergeCell ref="A389:B389"/>
    <mergeCell ref="C389:O389"/>
    <mergeCell ref="P389:R389"/>
    <mergeCell ref="A390:B390"/>
    <mergeCell ref="C390:O390"/>
    <mergeCell ref="P390:R390"/>
    <mergeCell ref="A391:B391"/>
    <mergeCell ref="C391:O391"/>
    <mergeCell ref="P391:R391"/>
    <mergeCell ref="A392:B392"/>
    <mergeCell ref="C392:O392"/>
    <mergeCell ref="P392:R392"/>
    <mergeCell ref="A393:B393"/>
    <mergeCell ref="C393:O393"/>
    <mergeCell ref="P393:R393"/>
    <mergeCell ref="A394:B394"/>
    <mergeCell ref="C394:O394"/>
    <mergeCell ref="P394:R394"/>
    <mergeCell ref="A395:B395"/>
    <mergeCell ref="C395:O395"/>
    <mergeCell ref="P395:R395"/>
    <mergeCell ref="A396:B396"/>
    <mergeCell ref="C396:O396"/>
    <mergeCell ref="P396:R396"/>
    <mergeCell ref="A397:B397"/>
    <mergeCell ref="C397:O397"/>
    <mergeCell ref="P397:R397"/>
    <mergeCell ref="A398:B398"/>
    <mergeCell ref="C398:O398"/>
    <mergeCell ref="P398:R398"/>
    <mergeCell ref="A399:B399"/>
    <mergeCell ref="C399:O399"/>
    <mergeCell ref="P399:R399"/>
    <mergeCell ref="A400:B400"/>
    <mergeCell ref="C400:O400"/>
    <mergeCell ref="P400:R400"/>
    <mergeCell ref="A401:B401"/>
    <mergeCell ref="C401:O401"/>
    <mergeCell ref="P401:R401"/>
    <mergeCell ref="A402:B402"/>
    <mergeCell ref="C402:O402"/>
    <mergeCell ref="P402:R402"/>
    <mergeCell ref="A405:B406"/>
    <mergeCell ref="C405:D406"/>
    <mergeCell ref="E405:F406"/>
    <mergeCell ref="G405:L406"/>
    <mergeCell ref="M405:O406"/>
    <mergeCell ref="P405:R406"/>
    <mergeCell ref="A403:R403"/>
    <mergeCell ref="A407:B407"/>
    <mergeCell ref="C407:D407"/>
    <mergeCell ref="E407:F407"/>
    <mergeCell ref="G407:L407"/>
    <mergeCell ref="M407:O407"/>
    <mergeCell ref="P407:R407"/>
    <mergeCell ref="A408:B408"/>
    <mergeCell ref="C408:D408"/>
    <mergeCell ref="E408:F408"/>
    <mergeCell ref="G408:L408"/>
    <mergeCell ref="M408:O408"/>
    <mergeCell ref="P408:R408"/>
    <mergeCell ref="A409:B409"/>
    <mergeCell ref="C409:D409"/>
    <mergeCell ref="E409:F409"/>
    <mergeCell ref="G409:L409"/>
    <mergeCell ref="M409:O409"/>
    <mergeCell ref="P409:R409"/>
    <mergeCell ref="A410:B410"/>
    <mergeCell ref="C410:D410"/>
    <mergeCell ref="E410:F410"/>
    <mergeCell ref="G410:L410"/>
    <mergeCell ref="M410:O410"/>
    <mergeCell ref="P410:R410"/>
    <mergeCell ref="A411:B411"/>
    <mergeCell ref="C411:D411"/>
    <mergeCell ref="E411:F411"/>
    <mergeCell ref="G411:L411"/>
    <mergeCell ref="M411:O411"/>
    <mergeCell ref="P411:R411"/>
    <mergeCell ref="A412:B412"/>
    <mergeCell ref="C412:D412"/>
    <mergeCell ref="E412:F412"/>
    <mergeCell ref="G412:L412"/>
    <mergeCell ref="M412:O412"/>
    <mergeCell ref="P412:R412"/>
    <mergeCell ref="A413:B413"/>
    <mergeCell ref="C413:D413"/>
    <mergeCell ref="E413:F413"/>
    <mergeCell ref="G413:L413"/>
    <mergeCell ref="M413:O413"/>
    <mergeCell ref="P413:R413"/>
    <mergeCell ref="A414:B414"/>
    <mergeCell ref="C414:D414"/>
    <mergeCell ref="E414:F414"/>
    <mergeCell ref="G414:L414"/>
    <mergeCell ref="M414:O414"/>
    <mergeCell ref="P414:R414"/>
    <mergeCell ref="A415:B415"/>
    <mergeCell ref="C415:D415"/>
    <mergeCell ref="E415:F415"/>
    <mergeCell ref="G415:L415"/>
    <mergeCell ref="M415:O415"/>
    <mergeCell ref="P415:R415"/>
    <mergeCell ref="A416:B416"/>
    <mergeCell ref="C416:D416"/>
    <mergeCell ref="E416:F416"/>
    <mergeCell ref="G416:L416"/>
    <mergeCell ref="M416:O416"/>
    <mergeCell ref="P416:R416"/>
    <mergeCell ref="A417:B417"/>
    <mergeCell ref="C417:D417"/>
    <mergeCell ref="E417:F417"/>
    <mergeCell ref="G417:L417"/>
    <mergeCell ref="M417:O417"/>
    <mergeCell ref="P417:R417"/>
    <mergeCell ref="A418:B418"/>
    <mergeCell ref="C418:D418"/>
    <mergeCell ref="E418:F418"/>
    <mergeCell ref="G418:L418"/>
    <mergeCell ref="M418:O418"/>
    <mergeCell ref="P418:R418"/>
    <mergeCell ref="A419:B419"/>
    <mergeCell ref="C419:D419"/>
    <mergeCell ref="E419:F419"/>
    <mergeCell ref="G419:L419"/>
    <mergeCell ref="M419:O419"/>
    <mergeCell ref="P419:R419"/>
    <mergeCell ref="A420:B420"/>
    <mergeCell ref="C420:D420"/>
    <mergeCell ref="E420:F420"/>
    <mergeCell ref="G420:L420"/>
    <mergeCell ref="M420:O420"/>
    <mergeCell ref="P420:R420"/>
    <mergeCell ref="A421:B421"/>
    <mergeCell ref="C421:D421"/>
    <mergeCell ref="E421:F421"/>
    <mergeCell ref="G421:L421"/>
    <mergeCell ref="M421:O421"/>
    <mergeCell ref="P421:R421"/>
    <mergeCell ref="A422:B422"/>
    <mergeCell ref="C422:D422"/>
    <mergeCell ref="E422:F422"/>
    <mergeCell ref="G422:L422"/>
    <mergeCell ref="M422:O422"/>
    <mergeCell ref="P422:R422"/>
    <mergeCell ref="A423:B423"/>
    <mergeCell ref="C423:D423"/>
    <mergeCell ref="E423:F423"/>
    <mergeCell ref="G423:L423"/>
    <mergeCell ref="M423:O423"/>
    <mergeCell ref="P423:R423"/>
    <mergeCell ref="A425:B425"/>
    <mergeCell ref="C425:D425"/>
    <mergeCell ref="I425:O425"/>
    <mergeCell ref="P425:R425"/>
    <mergeCell ref="A427:E427"/>
    <mergeCell ref="F427:L427"/>
    <mergeCell ref="A428:H428"/>
    <mergeCell ref="I428:L428"/>
    <mergeCell ref="A429:H429"/>
    <mergeCell ref="I429:L429"/>
    <mergeCell ref="A430:H430"/>
    <mergeCell ref="I430:L430"/>
    <mergeCell ref="A432:K432"/>
    <mergeCell ref="L432:R432"/>
    <mergeCell ref="A433:K433"/>
    <mergeCell ref="L433:R433"/>
    <mergeCell ref="A435:K435"/>
    <mergeCell ref="L435:R435"/>
    <mergeCell ref="A437:R437"/>
    <mergeCell ref="A438:C438"/>
    <mergeCell ref="K438:R438"/>
    <mergeCell ref="A439:C439"/>
    <mergeCell ref="A441:K441"/>
    <mergeCell ref="L441:R441"/>
    <mergeCell ref="A442:K442"/>
    <mergeCell ref="L442:R442"/>
    <mergeCell ref="A444:K444"/>
    <mergeCell ref="L444:R444"/>
    <mergeCell ref="A445:K445"/>
    <mergeCell ref="L445:R445"/>
    <mergeCell ref="A447:N447"/>
    <mergeCell ref="O447:R447"/>
    <mergeCell ref="A449:J449"/>
    <mergeCell ref="A470:R470"/>
    <mergeCell ref="A471:R471"/>
    <mergeCell ref="T455:U455"/>
    <mergeCell ref="A460:R460"/>
    <mergeCell ref="K462:N462"/>
    <mergeCell ref="O462:R462"/>
    <mergeCell ref="K463:N463"/>
    <mergeCell ref="O463:R463"/>
    <mergeCell ref="K464:N464"/>
    <mergeCell ref="O464:R464"/>
    <mergeCell ref="K466:N466"/>
    <mergeCell ref="O466:R466"/>
  </mergeCells>
  <conditionalFormatting sqref="A348:A349">
    <cfRule type="cellIs" dxfId="89" priority="25" operator="equal">
      <formula>"Observações"</formula>
    </cfRule>
    <cfRule type="cellIs" dxfId="88" priority="26" operator="equal">
      <formula>"Observação"</formula>
    </cfRule>
    <cfRule type="cellIs" dxfId="87" priority="27" operator="lessThan">
      <formula>0</formula>
    </cfRule>
  </conditionalFormatting>
  <conditionalFormatting sqref="A353 K353 M353 O353 Q353 A369 K370 N370 Q370">
    <cfRule type="cellIs" dxfId="86" priority="19" operator="equal">
      <formula>"Observações"</formula>
    </cfRule>
    <cfRule type="cellIs" dxfId="85" priority="20" operator="equal">
      <formula>"Observação"</formula>
    </cfRule>
    <cfRule type="cellIs" dxfId="84" priority="21" operator="lessThan">
      <formula>0</formula>
    </cfRule>
  </conditionalFormatting>
  <conditionalFormatting sqref="A386:A403">
    <cfRule type="cellIs" dxfId="83" priority="1" operator="lessThan">
      <formula>0</formula>
    </cfRule>
  </conditionalFormatting>
  <conditionalFormatting sqref="A407:A423">
    <cfRule type="cellIs" dxfId="82" priority="15" operator="lessThan">
      <formula>0</formula>
    </cfRule>
  </conditionalFormatting>
  <conditionalFormatting sqref="A347:G347">
    <cfRule type="cellIs" dxfId="81" priority="22" operator="equal">
      <formula>"Observações"</formula>
    </cfRule>
    <cfRule type="cellIs" dxfId="80" priority="23" operator="equal">
      <formula>"Observação"</formula>
    </cfRule>
    <cfRule type="cellIs" dxfId="79" priority="24" operator="lessThan">
      <formula>0</formula>
    </cfRule>
  </conditionalFormatting>
  <conditionalFormatting sqref="C385:C402">
    <cfRule type="cellIs" dxfId="78" priority="2" operator="lessThan">
      <formula>0</formula>
    </cfRule>
  </conditionalFormatting>
  <conditionalFormatting sqref="E407:E423 G407:G423 P407:P423">
    <cfRule type="cellIs" dxfId="77" priority="18" operator="lessThan">
      <formula>0</formula>
    </cfRule>
  </conditionalFormatting>
  <conditionalFormatting sqref="M405 C407:C423 M407:M423">
    <cfRule type="cellIs" dxfId="76" priority="16" operator="lessThan">
      <formula>0</formula>
    </cfRule>
  </conditionalFormatting>
  <conditionalFormatting sqref="M191:O191">
    <cfRule type="cellIs" dxfId="75" priority="35" operator="equal">
      <formula>"Encerrar"</formula>
    </cfRule>
    <cfRule type="cellIs" dxfId="74" priority="36" operator="equal">
      <formula>"Continuar"</formula>
    </cfRule>
  </conditionalFormatting>
  <conditionalFormatting sqref="M227:O227">
    <cfRule type="cellIs" dxfId="73" priority="33" operator="equal">
      <formula>"Encerrar"</formula>
    </cfRule>
    <cfRule type="cellIs" dxfId="72" priority="34" operator="equal">
      <formula>"Continuar"</formula>
    </cfRule>
  </conditionalFormatting>
  <conditionalFormatting sqref="M265:O265">
    <cfRule type="cellIs" dxfId="71" priority="31" operator="equal">
      <formula>"Encerrar"</formula>
    </cfRule>
    <cfRule type="cellIs" dxfId="70" priority="32" operator="equal">
      <formula>"Continuar"</formula>
    </cfRule>
  </conditionalFormatting>
  <conditionalFormatting sqref="O464:P464">
    <cfRule type="cellIs" dxfId="69" priority="28" operator="greaterThan">
      <formula>0.01</formula>
    </cfRule>
  </conditionalFormatting>
  <conditionalFormatting sqref="O313:R316 E315:H315">
    <cfRule type="cellIs" dxfId="68" priority="37" operator="greaterThan">
      <formula>0.5</formula>
    </cfRule>
  </conditionalFormatting>
  <conditionalFormatting sqref="P385:P402">
    <cfRule type="cellIs" dxfId="67" priority="6" operator="lessThan">
      <formula>0</formula>
    </cfRule>
  </conditionalFormatting>
  <conditionalFormatting sqref="P405">
    <cfRule type="cellIs" dxfId="66" priority="14" operator="lessThan">
      <formula>0</formula>
    </cfRule>
  </conditionalFormatting>
  <conditionalFormatting sqref="S455:T455">
    <cfRule type="containsText" dxfId="65" priority="8" operator="containsText" text="Reduzir o número de casas decimais">
      <formula>NOT(ISERROR(SEARCH("Reduzir o número de casas decimais",S455)))</formula>
    </cfRule>
  </conditionalFormatting>
  <dataValidations disablePrompts="1" count="6">
    <dataValidation type="list" allowBlank="1" showInputMessage="1" showErrorMessage="1" sqref="K11:K13" xr:uid="{C8469F78-167C-48BD-9095-23B3C88C34D9}">
      <formula1>$T$12:$T$13</formula1>
    </dataValidation>
    <dataValidation type="list" allowBlank="1" showInputMessage="1" showErrorMessage="1" sqref="D343:I343" xr:uid="{114C7A1A-D66C-4D26-994C-E62B68033C48}">
      <formula1>$T$350:$T$354</formula1>
    </dataValidation>
    <dataValidation type="list" allowBlank="1" showInputMessage="1" showErrorMessage="1" sqref="O343:R343" xr:uid="{E5C0BA61-754C-4D62-AC47-4DC9E89BB5DA}">
      <formula1>$V$350:$V$353</formula1>
    </dataValidation>
    <dataValidation type="list" allowBlank="1" showInputMessage="1" showErrorMessage="1" sqref="D344:I344" xr:uid="{BF8235E9-7632-4D79-9DE4-F39C0A95E0F2}">
      <formula1>$U$350:$U$358</formula1>
    </dataValidation>
    <dataValidation type="list" allowBlank="1" showInputMessage="1" showErrorMessage="1" sqref="E407:F423" xr:uid="{FFF71218-E57B-4F0A-9EA7-F3F1C93910C0}">
      <formula1>$V$413:$V$421</formula1>
    </dataValidation>
    <dataValidation type="list" allowBlank="1" showInputMessage="1" showErrorMessage="1" sqref="K438:R438" xr:uid="{DBA51F7C-439F-428F-AEE8-18B5BAEA702E}">
      <formula1>$X$441:$AD$441</formula1>
    </dataValidation>
  </dataValidations>
  <hyperlinks>
    <hyperlink ref="T1" location="MENU!B12" display="MENU" xr:uid="{C97F345C-88A4-482F-BC86-17E2F5E79D5D}"/>
  </hyperlinks>
  <printOptions horizontalCentered="1"/>
  <pageMargins left="0.25" right="0.25" top="0.75" bottom="0.75" header="0.3" footer="0.3"/>
  <pageSetup paperSize="9" scale="6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A3236-5E28-47BB-B40F-5CB31D115472}">
  <sheetPr codeName="Planilha8"/>
  <dimension ref="A1:DX198"/>
  <sheetViews>
    <sheetView showGridLines="0" zoomScaleNormal="100" workbookViewId="0"/>
  </sheetViews>
  <sheetFormatPr defaultColWidth="4.75" defaultRowHeight="20.100000000000001" customHeight="1" x14ac:dyDescent="0.25"/>
  <cols>
    <col min="1" max="18" width="8.625" style="358" customWidth="1"/>
    <col min="19" max="19" width="15.625" style="356" customWidth="1"/>
    <col min="20" max="22" width="25.625" style="356" customWidth="1"/>
    <col min="23" max="35" width="20.625" style="357" customWidth="1"/>
    <col min="36" max="36" width="10.625" style="357" bestFit="1" customWidth="1"/>
    <col min="37" max="37" width="10.125" style="357" bestFit="1" customWidth="1"/>
    <col min="38" max="38" width="8.125" style="357" bestFit="1" customWidth="1"/>
    <col min="39" max="41" width="9.125" style="357" bestFit="1" customWidth="1"/>
    <col min="42" max="122" width="4.75" style="357"/>
    <col min="123" max="16384" width="4.75" style="369"/>
  </cols>
  <sheetData>
    <row r="1" spans="1:128" s="355" customFormat="1" ht="140.1" customHeight="1" x14ac:dyDescent="0.25">
      <c r="A1" s="346"/>
      <c r="B1" s="346"/>
      <c r="C1" s="346"/>
      <c r="D1" s="346"/>
      <c r="E1" s="346"/>
      <c r="F1" s="346"/>
      <c r="G1" s="346"/>
      <c r="H1" s="346"/>
      <c r="I1" s="346"/>
      <c r="J1" s="346"/>
      <c r="K1" s="346"/>
      <c r="L1" s="346"/>
      <c r="M1" s="346"/>
      <c r="N1" s="346"/>
      <c r="O1" s="346"/>
      <c r="P1" s="388"/>
      <c r="Q1" s="388"/>
      <c r="R1" s="388"/>
      <c r="S1" s="356"/>
      <c r="T1" s="348" t="s">
        <v>686</v>
      </c>
      <c r="U1" s="356"/>
      <c r="V1" s="356"/>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69"/>
      <c r="DT1" s="369"/>
      <c r="DU1" s="369"/>
      <c r="DV1" s="369"/>
      <c r="DW1" s="369"/>
      <c r="DX1" s="369"/>
    </row>
    <row r="2" spans="1:128" s="355" customFormat="1" ht="5.0999999999999996" customHeight="1" x14ac:dyDescent="0.25">
      <c r="A2" s="358"/>
      <c r="B2" s="358"/>
      <c r="C2" s="358"/>
      <c r="D2" s="358"/>
      <c r="E2" s="358"/>
      <c r="F2" s="358"/>
      <c r="G2" s="358"/>
      <c r="H2" s="358"/>
      <c r="I2" s="358"/>
      <c r="J2" s="358"/>
      <c r="K2" s="358"/>
      <c r="L2" s="358"/>
      <c r="M2" s="358"/>
      <c r="N2" s="358"/>
      <c r="O2" s="358"/>
      <c r="P2" s="358"/>
      <c r="Q2" s="358"/>
      <c r="R2" s="358"/>
      <c r="S2" s="356"/>
      <c r="T2" s="356"/>
      <c r="U2" s="356"/>
      <c r="V2" s="356"/>
      <c r="W2" s="357"/>
      <c r="X2" s="357"/>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57"/>
      <c r="BW2" s="357"/>
      <c r="BX2" s="357"/>
      <c r="BY2" s="357"/>
      <c r="BZ2" s="357"/>
      <c r="CA2" s="357"/>
      <c r="CB2" s="357"/>
      <c r="CC2" s="357"/>
      <c r="CD2" s="357"/>
      <c r="CE2" s="357"/>
      <c r="CF2" s="357"/>
      <c r="CG2" s="357"/>
      <c r="CH2" s="357"/>
      <c r="CI2" s="357"/>
      <c r="CJ2" s="357"/>
      <c r="CK2" s="357"/>
      <c r="CL2" s="357"/>
      <c r="CM2" s="357"/>
      <c r="CN2" s="357"/>
      <c r="CO2" s="357"/>
      <c r="CP2" s="357"/>
      <c r="CQ2" s="357"/>
      <c r="CR2" s="357"/>
      <c r="CS2" s="357"/>
      <c r="CT2" s="357"/>
      <c r="CU2" s="357"/>
      <c r="CV2" s="357"/>
      <c r="CW2" s="357"/>
      <c r="CX2" s="357"/>
      <c r="CY2" s="357"/>
      <c r="CZ2" s="357"/>
      <c r="DA2" s="357"/>
      <c r="DB2" s="357"/>
      <c r="DC2" s="357"/>
      <c r="DD2" s="357"/>
      <c r="DE2" s="357"/>
      <c r="DF2" s="357"/>
      <c r="DG2" s="357"/>
      <c r="DH2" s="357"/>
      <c r="DI2" s="357"/>
      <c r="DJ2" s="357"/>
      <c r="DK2" s="357"/>
      <c r="DL2" s="357"/>
      <c r="DM2" s="357"/>
      <c r="DN2" s="357"/>
      <c r="DO2" s="357"/>
      <c r="DP2" s="357"/>
      <c r="DQ2" s="357"/>
      <c r="DR2" s="357"/>
      <c r="DS2" s="369"/>
      <c r="DT2" s="369"/>
      <c r="DU2" s="369"/>
      <c r="DV2" s="369"/>
      <c r="DW2" s="369"/>
      <c r="DX2" s="369"/>
    </row>
    <row r="3" spans="1:128" s="355" customFormat="1" ht="5.0999999999999996" customHeight="1" x14ac:dyDescent="0.25">
      <c r="A3" s="354"/>
      <c r="B3" s="354"/>
      <c r="C3" s="354"/>
      <c r="D3" s="354"/>
      <c r="E3" s="354"/>
      <c r="F3" s="354"/>
      <c r="G3" s="354"/>
      <c r="H3" s="354"/>
      <c r="I3" s="354"/>
      <c r="J3" s="354"/>
      <c r="K3" s="354"/>
      <c r="L3" s="354"/>
      <c r="M3" s="354"/>
      <c r="N3" s="354"/>
      <c r="O3" s="354"/>
      <c r="P3" s="354"/>
      <c r="Q3" s="354"/>
      <c r="R3" s="354"/>
      <c r="S3" s="356"/>
      <c r="T3" s="356"/>
      <c r="U3" s="356"/>
      <c r="V3" s="356"/>
      <c r="W3" s="357"/>
      <c r="X3" s="357"/>
      <c r="Y3" s="357"/>
      <c r="Z3" s="357"/>
      <c r="AA3" s="357"/>
      <c r="AB3" s="357"/>
      <c r="AC3" s="357"/>
      <c r="AD3" s="357"/>
      <c r="AE3" s="357"/>
      <c r="AF3" s="357"/>
      <c r="AG3" s="357"/>
      <c r="AH3" s="357"/>
      <c r="AI3" s="357"/>
      <c r="AJ3" s="357"/>
      <c r="AK3" s="357"/>
      <c r="AL3" s="357"/>
      <c r="AM3" s="357"/>
      <c r="AN3" s="357"/>
      <c r="AO3" s="357"/>
      <c r="AP3" s="357"/>
      <c r="AQ3" s="357"/>
      <c r="AR3" s="357"/>
      <c r="AS3" s="357"/>
      <c r="AT3" s="357"/>
      <c r="AU3" s="357"/>
      <c r="AV3" s="357"/>
      <c r="AW3" s="357"/>
      <c r="AX3" s="357"/>
      <c r="AY3" s="357"/>
      <c r="AZ3" s="357"/>
      <c r="BA3" s="357"/>
      <c r="BB3" s="357"/>
      <c r="BC3" s="357"/>
      <c r="BD3" s="357"/>
      <c r="BE3" s="357"/>
      <c r="BF3" s="357"/>
      <c r="BG3" s="357"/>
      <c r="BH3" s="357"/>
      <c r="BI3" s="357"/>
      <c r="BJ3" s="357"/>
      <c r="BK3" s="357"/>
      <c r="BL3" s="357"/>
      <c r="BM3" s="357"/>
      <c r="BN3" s="357"/>
      <c r="BO3" s="357"/>
      <c r="BP3" s="357"/>
      <c r="BQ3" s="357"/>
      <c r="BR3" s="357"/>
      <c r="BS3" s="357"/>
      <c r="BT3" s="357"/>
      <c r="BU3" s="357"/>
      <c r="BV3" s="357"/>
      <c r="BW3" s="357"/>
      <c r="BX3" s="357"/>
      <c r="BY3" s="357"/>
      <c r="BZ3" s="357"/>
      <c r="CA3" s="357"/>
      <c r="CB3" s="357"/>
      <c r="CC3" s="357"/>
      <c r="CD3" s="357"/>
      <c r="CE3" s="357"/>
      <c r="CF3" s="357"/>
      <c r="CG3" s="357"/>
      <c r="CH3" s="357"/>
      <c r="CI3" s="357"/>
      <c r="CJ3" s="357"/>
      <c r="CK3" s="357"/>
      <c r="CL3" s="357"/>
      <c r="CM3" s="357"/>
      <c r="CN3" s="357"/>
      <c r="CO3" s="357"/>
      <c r="CP3" s="357"/>
      <c r="CQ3" s="357"/>
      <c r="CR3" s="357"/>
      <c r="CS3" s="357"/>
      <c r="CT3" s="357"/>
      <c r="CU3" s="357"/>
      <c r="CV3" s="357"/>
      <c r="CW3" s="357"/>
      <c r="CX3" s="357"/>
      <c r="CY3" s="357"/>
      <c r="CZ3" s="357"/>
      <c r="DA3" s="357"/>
      <c r="DB3" s="357"/>
      <c r="DC3" s="357"/>
      <c r="DD3" s="357"/>
      <c r="DE3" s="357"/>
      <c r="DF3" s="357"/>
      <c r="DG3" s="357"/>
      <c r="DH3" s="357"/>
      <c r="DI3" s="357"/>
      <c r="DJ3" s="357"/>
      <c r="DK3" s="357"/>
      <c r="DL3" s="357"/>
      <c r="DM3" s="357"/>
      <c r="DN3" s="357"/>
      <c r="DO3" s="357"/>
      <c r="DP3" s="357"/>
      <c r="DQ3" s="357"/>
      <c r="DR3" s="357"/>
      <c r="DS3" s="369"/>
      <c r="DT3" s="369"/>
      <c r="DU3" s="369"/>
      <c r="DV3" s="369"/>
      <c r="DW3" s="369"/>
      <c r="DX3" s="369"/>
    </row>
    <row r="5" spans="1:128" ht="20.100000000000001" customHeight="1" x14ac:dyDescent="0.25">
      <c r="A5" s="186" t="s">
        <v>680</v>
      </c>
      <c r="B5" s="186"/>
      <c r="C5" s="186"/>
      <c r="D5" s="186"/>
      <c r="E5" s="186"/>
      <c r="F5" s="186"/>
      <c r="G5" s="186"/>
      <c r="H5" s="186"/>
      <c r="I5" s="186"/>
      <c r="J5" s="186"/>
      <c r="K5" s="186"/>
      <c r="L5" s="186"/>
      <c r="M5" s="186"/>
      <c r="N5" s="186"/>
      <c r="O5" s="186"/>
      <c r="P5" s="186"/>
      <c r="Q5" s="186"/>
      <c r="R5" s="186"/>
      <c r="AA5" s="374"/>
    </row>
    <row r="6" spans="1:128" ht="20.100000000000001" customHeight="1" x14ac:dyDescent="0.25">
      <c r="A6" s="8"/>
      <c r="B6" s="8"/>
      <c r="C6" s="8"/>
      <c r="D6" s="8"/>
      <c r="E6" s="8"/>
      <c r="F6" s="8"/>
      <c r="G6" s="8"/>
      <c r="H6" s="8"/>
      <c r="I6" s="8"/>
      <c r="J6" s="8"/>
      <c r="K6" s="8"/>
      <c r="L6" s="8"/>
      <c r="M6" s="8"/>
      <c r="N6" s="8"/>
      <c r="O6" s="8"/>
      <c r="P6" s="8"/>
      <c r="Q6" s="8"/>
      <c r="R6" s="8"/>
      <c r="AA6" s="374"/>
    </row>
    <row r="7" spans="1:128" ht="20.100000000000001" customHeight="1" x14ac:dyDescent="0.25">
      <c r="A7" s="147" t="s">
        <v>244</v>
      </c>
      <c r="B7" s="147"/>
      <c r="C7" s="147"/>
      <c r="D7" s="147" t="s">
        <v>245</v>
      </c>
      <c r="E7" s="147"/>
      <c r="F7" s="147"/>
      <c r="G7" s="147"/>
      <c r="H7" s="147"/>
      <c r="I7" s="147"/>
      <c r="J7" s="147" t="s">
        <v>246</v>
      </c>
      <c r="K7" s="147"/>
      <c r="L7" s="147"/>
      <c r="M7" s="147"/>
      <c r="N7" s="16"/>
      <c r="O7" s="205" t="s">
        <v>247</v>
      </c>
      <c r="P7" s="205"/>
      <c r="Q7" s="205"/>
      <c r="R7" s="205"/>
      <c r="T7" s="357"/>
      <c r="U7" s="357"/>
      <c r="V7" s="357"/>
    </row>
    <row r="8" spans="1:128" ht="20.100000000000001" customHeight="1" x14ac:dyDescent="0.25">
      <c r="A8" s="149" t="s">
        <v>248</v>
      </c>
      <c r="B8" s="149"/>
      <c r="C8" s="149"/>
      <c r="D8" s="196" t="s">
        <v>249</v>
      </c>
      <c r="E8" s="196"/>
      <c r="F8" s="196"/>
      <c r="G8" s="196"/>
      <c r="H8" s="196"/>
      <c r="I8" s="196"/>
      <c r="J8" s="149" t="s">
        <v>250</v>
      </c>
      <c r="K8" s="149"/>
      <c r="L8" s="149"/>
      <c r="M8" s="149"/>
      <c r="N8" s="14"/>
      <c r="O8" s="149" t="s">
        <v>285</v>
      </c>
      <c r="P8" s="149"/>
      <c r="Q8" s="149"/>
      <c r="R8" s="149"/>
      <c r="T8" s="357"/>
      <c r="U8" s="357"/>
      <c r="V8" s="357"/>
    </row>
    <row r="9" spans="1:128" ht="20.100000000000001" customHeight="1" x14ac:dyDescent="0.25">
      <c r="A9" s="8"/>
      <c r="B9" s="8"/>
      <c r="C9" s="8"/>
      <c r="D9" s="8"/>
      <c r="E9" s="8"/>
      <c r="F9" s="8"/>
      <c r="G9" s="8"/>
      <c r="H9" s="8"/>
      <c r="I9" s="8"/>
      <c r="J9" s="8"/>
      <c r="K9" s="8"/>
      <c r="L9" s="8"/>
      <c r="M9" s="8"/>
      <c r="N9" s="8"/>
      <c r="O9" s="8"/>
      <c r="P9" s="8"/>
      <c r="Q9" s="8"/>
      <c r="R9" s="8"/>
      <c r="T9" s="357"/>
      <c r="U9" s="357"/>
      <c r="V9" s="357"/>
    </row>
    <row r="10" spans="1:128" ht="20.100000000000001" customHeight="1" x14ac:dyDescent="0.25">
      <c r="A10" s="147" t="s">
        <v>251</v>
      </c>
      <c r="B10" s="147"/>
      <c r="C10" s="147"/>
      <c r="D10" s="147"/>
      <c r="E10" s="147"/>
      <c r="F10" s="147"/>
      <c r="G10" s="147"/>
      <c r="H10" s="147"/>
      <c r="I10" s="147"/>
      <c r="J10" s="147"/>
      <c r="K10" s="147"/>
      <c r="L10" s="206">
        <v>2545.33</v>
      </c>
      <c r="M10" s="206"/>
      <c r="N10" s="206"/>
      <c r="O10" s="206"/>
      <c r="P10" s="206"/>
      <c r="Q10" s="206"/>
      <c r="R10" s="206"/>
      <c r="T10" s="357"/>
      <c r="U10" s="357"/>
      <c r="V10" s="357"/>
    </row>
    <row r="11" spans="1:128" ht="20.100000000000001" customHeight="1" x14ac:dyDescent="0.25">
      <c r="A11" s="147" t="s">
        <v>252</v>
      </c>
      <c r="B11" s="147"/>
      <c r="C11" s="147"/>
      <c r="D11" s="147"/>
      <c r="E11" s="147"/>
      <c r="F11" s="147"/>
      <c r="G11" s="147"/>
      <c r="H11" s="147"/>
      <c r="I11" s="147"/>
      <c r="J11" s="147"/>
      <c r="K11" s="147"/>
      <c r="L11" s="154">
        <v>62.35</v>
      </c>
      <c r="M11" s="154"/>
      <c r="N11" s="154"/>
      <c r="O11" s="154"/>
      <c r="P11" s="154"/>
      <c r="Q11" s="154"/>
      <c r="R11" s="154"/>
      <c r="T11" s="357"/>
      <c r="U11" s="357"/>
      <c r="V11" s="357"/>
    </row>
    <row r="12" spans="1:128" ht="20.100000000000001" customHeight="1" x14ac:dyDescent="0.25">
      <c r="A12" s="147" t="s">
        <v>253</v>
      </c>
      <c r="B12" s="147"/>
      <c r="C12" s="147"/>
      <c r="D12" s="147"/>
      <c r="E12" s="147"/>
      <c r="F12" s="147"/>
      <c r="G12" s="147"/>
      <c r="H12" s="147"/>
      <c r="I12" s="147"/>
      <c r="J12" s="147"/>
      <c r="K12" s="147"/>
      <c r="L12" s="206">
        <f>L10*L11</f>
        <v>158701.32550000001</v>
      </c>
      <c r="M12" s="206"/>
      <c r="N12" s="206"/>
      <c r="O12" s="206"/>
      <c r="P12" s="206"/>
      <c r="Q12" s="206"/>
      <c r="R12" s="206"/>
      <c r="T12" s="357"/>
      <c r="U12" s="357"/>
      <c r="V12" s="357"/>
    </row>
    <row r="13" spans="1:128" ht="20.100000000000001" customHeight="1" x14ac:dyDescent="0.25">
      <c r="A13" s="8"/>
      <c r="B13" s="8"/>
      <c r="C13" s="8"/>
      <c r="D13" s="8"/>
      <c r="E13" s="8"/>
      <c r="F13" s="8"/>
      <c r="G13" s="8"/>
      <c r="H13" s="8"/>
      <c r="I13" s="8"/>
      <c r="J13" s="8"/>
      <c r="K13" s="8"/>
      <c r="L13" s="8"/>
      <c r="M13" s="8"/>
      <c r="N13" s="8"/>
      <c r="O13" s="8"/>
      <c r="P13" s="8"/>
      <c r="Q13" s="8"/>
      <c r="R13" s="8"/>
      <c r="T13" s="357"/>
      <c r="U13" s="357"/>
      <c r="V13" s="357"/>
    </row>
    <row r="14" spans="1:128" ht="20.100000000000001" customHeight="1" x14ac:dyDescent="0.25">
      <c r="A14" s="199" t="s">
        <v>254</v>
      </c>
      <c r="B14" s="199"/>
      <c r="C14" s="199"/>
      <c r="D14" s="199"/>
      <c r="E14" s="199"/>
      <c r="F14" s="199"/>
      <c r="G14" s="199"/>
      <c r="H14" s="199"/>
      <c r="I14" s="199"/>
      <c r="J14" s="199"/>
      <c r="K14" s="199"/>
      <c r="L14" s="199"/>
      <c r="M14" s="199"/>
      <c r="N14" s="199"/>
      <c r="O14" s="199"/>
      <c r="P14" s="199"/>
      <c r="Q14" s="199"/>
      <c r="R14" s="199"/>
      <c r="T14" s="357"/>
      <c r="U14" s="357"/>
      <c r="V14" s="357"/>
    </row>
    <row r="15" spans="1:128" ht="20.100000000000001" customHeight="1" x14ac:dyDescent="0.25">
      <c r="A15" s="8"/>
      <c r="B15" s="8"/>
      <c r="C15" s="8"/>
      <c r="D15" s="8"/>
      <c r="E15" s="8"/>
      <c r="F15" s="8"/>
      <c r="G15" s="8"/>
      <c r="H15" s="8"/>
      <c r="I15" s="8"/>
      <c r="J15" s="8"/>
      <c r="K15" s="8"/>
      <c r="L15" s="8"/>
      <c r="M15" s="8"/>
      <c r="N15" s="8"/>
      <c r="O15" s="8"/>
      <c r="P15" s="8"/>
      <c r="Q15" s="8"/>
      <c r="R15" s="8"/>
      <c r="T15" s="357"/>
      <c r="U15" s="357"/>
      <c r="V15" s="357"/>
    </row>
    <row r="16" spans="1:128" ht="20.100000000000001" customHeight="1" x14ac:dyDescent="0.25">
      <c r="A16" s="147" t="s">
        <v>255</v>
      </c>
      <c r="B16" s="147"/>
      <c r="C16" s="147"/>
      <c r="D16" s="147"/>
      <c r="E16" s="207">
        <v>25</v>
      </c>
      <c r="F16" s="207"/>
      <c r="G16" s="207"/>
      <c r="H16" s="207"/>
      <c r="I16" s="8"/>
      <c r="J16" s="8"/>
      <c r="K16" s="8"/>
      <c r="L16" s="8"/>
      <c r="M16" s="8"/>
      <c r="N16" s="8"/>
      <c r="O16" s="8"/>
      <c r="P16" s="8"/>
      <c r="Q16" s="8"/>
      <c r="R16" s="8"/>
      <c r="T16" s="357"/>
      <c r="U16" s="357"/>
      <c r="V16" s="357"/>
    </row>
    <row r="17" spans="1:22" ht="20.100000000000001" customHeight="1" x14ac:dyDescent="0.25">
      <c r="A17" s="147" t="s">
        <v>256</v>
      </c>
      <c r="B17" s="147"/>
      <c r="C17" s="147"/>
      <c r="D17" s="147"/>
      <c r="E17" s="172">
        <v>70</v>
      </c>
      <c r="F17" s="172"/>
      <c r="G17" s="172"/>
      <c r="H17" s="172"/>
      <c r="I17" s="8"/>
      <c r="J17" s="8"/>
      <c r="K17" s="8"/>
      <c r="L17" s="8"/>
      <c r="M17" s="8"/>
      <c r="N17" s="8"/>
      <c r="O17" s="8"/>
      <c r="P17" s="8"/>
      <c r="Q17" s="8"/>
      <c r="R17" s="8"/>
      <c r="T17" s="357"/>
      <c r="U17" s="357"/>
      <c r="V17" s="357"/>
    </row>
    <row r="18" spans="1:22" ht="20.100000000000001" customHeight="1" x14ac:dyDescent="0.25">
      <c r="A18" s="149" t="s">
        <v>257</v>
      </c>
      <c r="B18" s="149"/>
      <c r="C18" s="149"/>
      <c r="D18" s="149"/>
      <c r="E18" s="208">
        <f>E16/E17</f>
        <v>0.35714285714285715</v>
      </c>
      <c r="F18" s="208"/>
      <c r="G18" s="208"/>
      <c r="H18" s="208"/>
      <c r="I18" s="8"/>
      <c r="J18" s="8"/>
      <c r="K18" s="8"/>
      <c r="L18" s="8"/>
      <c r="M18" s="8"/>
      <c r="N18" s="8"/>
      <c r="O18" s="8"/>
      <c r="P18" s="8"/>
      <c r="Q18" s="8"/>
      <c r="R18" s="8"/>
      <c r="T18" s="357"/>
      <c r="U18" s="357"/>
      <c r="V18" s="357"/>
    </row>
    <row r="19" spans="1:22" ht="20.100000000000001" customHeight="1" x14ac:dyDescent="0.25">
      <c r="A19" s="8"/>
      <c r="B19" s="8"/>
      <c r="C19" s="8"/>
      <c r="D19" s="8"/>
      <c r="E19" s="8"/>
      <c r="F19" s="8"/>
      <c r="G19" s="8"/>
      <c r="H19" s="8"/>
      <c r="I19" s="8"/>
      <c r="J19" s="8"/>
      <c r="K19" s="8"/>
      <c r="L19" s="8"/>
      <c r="M19" s="8"/>
      <c r="N19" s="8"/>
      <c r="O19" s="8"/>
      <c r="P19" s="8"/>
      <c r="Q19" s="8"/>
      <c r="R19" s="8"/>
      <c r="T19" s="357"/>
      <c r="U19" s="357"/>
      <c r="V19" s="357"/>
    </row>
    <row r="20" spans="1:22" ht="20.100000000000001" customHeight="1" x14ac:dyDescent="0.25">
      <c r="A20" s="157" t="s">
        <v>258</v>
      </c>
      <c r="B20" s="157"/>
      <c r="C20" s="157"/>
      <c r="D20" s="157"/>
      <c r="E20" s="157"/>
      <c r="F20" s="147" t="s">
        <v>132</v>
      </c>
      <c r="G20" s="147"/>
      <c r="H20" s="147"/>
      <c r="I20" s="147"/>
      <c r="J20" s="147"/>
      <c r="K20" s="147"/>
      <c r="L20" s="147"/>
      <c r="M20" s="8"/>
      <c r="N20" s="8"/>
      <c r="O20" s="8"/>
      <c r="P20" s="8"/>
      <c r="Q20" s="8"/>
      <c r="R20" s="8"/>
      <c r="T20" s="357"/>
      <c r="U20" s="357"/>
      <c r="V20" s="357"/>
    </row>
    <row r="21" spans="1:22" ht="20.100000000000001" customHeight="1" x14ac:dyDescent="0.25">
      <c r="A21" s="149" t="s">
        <v>259</v>
      </c>
      <c r="B21" s="149"/>
      <c r="C21" s="149"/>
      <c r="D21" s="149"/>
      <c r="E21" s="149"/>
      <c r="F21" s="149" t="str">
        <f>VLOOKUP(F20,T107:V115,2,0)</f>
        <v>regular</v>
      </c>
      <c r="G21" s="149"/>
      <c r="H21" s="149"/>
      <c r="I21" s="149"/>
      <c r="J21" s="149"/>
      <c r="K21" s="149"/>
      <c r="L21" s="149"/>
      <c r="M21" s="8"/>
      <c r="N21" s="8"/>
      <c r="O21" s="8"/>
      <c r="P21" s="8"/>
      <c r="Q21" s="8"/>
      <c r="R21" s="8"/>
      <c r="T21" s="357"/>
      <c r="U21" s="357"/>
      <c r="V21" s="357"/>
    </row>
    <row r="22" spans="1:22" ht="20.100000000000001" customHeight="1" x14ac:dyDescent="0.25">
      <c r="A22" s="149" t="s">
        <v>260</v>
      </c>
      <c r="B22" s="149"/>
      <c r="C22" s="149"/>
      <c r="D22" s="149"/>
      <c r="E22" s="149"/>
      <c r="F22" s="196">
        <f>VLOOKUP(F20,T107:V115,3,0)</f>
        <v>2.52</v>
      </c>
      <c r="G22" s="196"/>
      <c r="H22" s="196"/>
      <c r="I22" s="196"/>
      <c r="J22" s="196"/>
      <c r="K22" s="196"/>
      <c r="L22" s="196"/>
      <c r="M22" s="8"/>
      <c r="N22" s="8"/>
      <c r="O22" s="8"/>
      <c r="P22" s="8"/>
      <c r="Q22" s="8"/>
      <c r="R22" s="8"/>
      <c r="T22" s="357"/>
      <c r="U22" s="357"/>
      <c r="V22" s="357"/>
    </row>
    <row r="23" spans="1:22" ht="20.100000000000001" customHeight="1" x14ac:dyDescent="0.25">
      <c r="A23" s="8"/>
      <c r="B23" s="8"/>
      <c r="C23" s="8"/>
      <c r="D23" s="8"/>
      <c r="E23" s="8"/>
      <c r="F23" s="8"/>
      <c r="G23" s="8"/>
      <c r="H23" s="8"/>
      <c r="I23" s="8"/>
      <c r="J23" s="8"/>
      <c r="K23" s="8"/>
      <c r="L23" s="8"/>
      <c r="M23" s="8"/>
      <c r="N23" s="8"/>
      <c r="O23" s="8"/>
      <c r="P23" s="8"/>
      <c r="Q23" s="8"/>
      <c r="R23" s="8"/>
      <c r="T23" s="357"/>
      <c r="U23" s="357"/>
      <c r="V23" s="357"/>
    </row>
    <row r="24" spans="1:22" ht="20.100000000000001" customHeight="1" x14ac:dyDescent="0.25">
      <c r="A24" s="157" t="s">
        <v>261</v>
      </c>
      <c r="B24" s="157"/>
      <c r="C24" s="157"/>
      <c r="D24" s="157"/>
      <c r="E24" s="157"/>
      <c r="F24" s="157"/>
      <c r="G24" s="157"/>
      <c r="H24" s="157"/>
      <c r="I24" s="201">
        <f>X108</f>
        <v>0.26143979591836736</v>
      </c>
      <c r="J24" s="201"/>
      <c r="K24" s="201"/>
      <c r="L24" s="201"/>
      <c r="M24" s="8"/>
      <c r="N24" s="8"/>
      <c r="O24" s="8"/>
      <c r="P24" s="8"/>
      <c r="Q24" s="8"/>
      <c r="R24" s="8"/>
      <c r="T24" s="357"/>
      <c r="U24" s="357"/>
      <c r="V24" s="357"/>
    </row>
    <row r="25" spans="1:22" ht="20.100000000000001" customHeight="1" x14ac:dyDescent="0.25">
      <c r="A25" s="149" t="s">
        <v>262</v>
      </c>
      <c r="B25" s="149"/>
      <c r="C25" s="149"/>
      <c r="D25" s="149"/>
      <c r="E25" s="149"/>
      <c r="F25" s="149"/>
      <c r="G25" s="149"/>
      <c r="H25" s="149"/>
      <c r="I25" s="195">
        <f>-(I24)</f>
        <v>-0.26143979591836736</v>
      </c>
      <c r="J25" s="195"/>
      <c r="K25" s="195"/>
      <c r="L25" s="195"/>
      <c r="M25" s="8"/>
      <c r="N25" s="8"/>
      <c r="O25" s="8"/>
      <c r="P25" s="8"/>
      <c r="Q25" s="8"/>
      <c r="R25" s="8"/>
      <c r="T25" s="357"/>
      <c r="U25" s="357"/>
      <c r="V25" s="357"/>
    </row>
    <row r="26" spans="1:22" ht="20.100000000000001" customHeight="1" x14ac:dyDescent="0.25">
      <c r="A26" s="149" t="s">
        <v>263</v>
      </c>
      <c r="B26" s="149"/>
      <c r="C26" s="149"/>
      <c r="D26" s="149"/>
      <c r="E26" s="149"/>
      <c r="F26" s="149"/>
      <c r="G26" s="149"/>
      <c r="H26" s="149"/>
      <c r="I26" s="202">
        <f>1+I25</f>
        <v>0.73856020408163259</v>
      </c>
      <c r="J26" s="202"/>
      <c r="K26" s="202"/>
      <c r="L26" s="202"/>
      <c r="M26" s="8"/>
      <c r="N26" s="8"/>
      <c r="O26" s="8"/>
      <c r="P26" s="8"/>
      <c r="Q26" s="8"/>
      <c r="R26" s="8"/>
      <c r="T26" s="357"/>
      <c r="U26" s="357"/>
      <c r="V26" s="357"/>
    </row>
    <row r="27" spans="1:22" ht="20.100000000000001" customHeight="1" x14ac:dyDescent="0.25">
      <c r="A27" s="8"/>
      <c r="B27" s="8"/>
      <c r="C27" s="8"/>
      <c r="D27" s="8"/>
      <c r="E27" s="8"/>
      <c r="F27" s="8"/>
      <c r="G27" s="8"/>
      <c r="H27" s="8"/>
      <c r="I27" s="8"/>
      <c r="J27" s="8"/>
      <c r="K27" s="8"/>
      <c r="L27" s="8"/>
      <c r="M27" s="8"/>
      <c r="N27" s="8"/>
      <c r="O27" s="8"/>
      <c r="P27" s="8"/>
      <c r="Q27" s="8"/>
      <c r="R27" s="8"/>
      <c r="T27" s="357"/>
      <c r="U27" s="357"/>
      <c r="V27" s="357"/>
    </row>
    <row r="28" spans="1:22" ht="20.100000000000001" customHeight="1" x14ac:dyDescent="0.25">
      <c r="A28" s="203" t="s">
        <v>253</v>
      </c>
      <c r="B28" s="203"/>
      <c r="C28" s="203"/>
      <c r="D28" s="203"/>
      <c r="E28" s="203"/>
      <c r="F28" s="203"/>
      <c r="G28" s="203"/>
      <c r="H28" s="203"/>
      <c r="I28" s="203"/>
      <c r="J28" s="203"/>
      <c r="K28" s="203"/>
      <c r="L28" s="154">
        <f>L12</f>
        <v>158701.32550000001</v>
      </c>
      <c r="M28" s="154"/>
      <c r="N28" s="154"/>
      <c r="O28" s="154"/>
      <c r="P28" s="154"/>
      <c r="Q28" s="154"/>
      <c r="R28" s="154"/>
      <c r="T28" s="357"/>
      <c r="U28" s="357"/>
      <c r="V28" s="357"/>
    </row>
    <row r="29" spans="1:22" ht="20.100000000000001" customHeight="1" x14ac:dyDescent="0.25">
      <c r="A29" s="203" t="s">
        <v>264</v>
      </c>
      <c r="B29" s="203"/>
      <c r="C29" s="203"/>
      <c r="D29" s="203"/>
      <c r="E29" s="203"/>
      <c r="F29" s="203"/>
      <c r="G29" s="203"/>
      <c r="H29" s="203"/>
      <c r="I29" s="203"/>
      <c r="J29" s="203"/>
      <c r="K29" s="203"/>
      <c r="L29" s="154">
        <f>L28*I25</f>
        <v>-41490.842150694392</v>
      </c>
      <c r="M29" s="154"/>
      <c r="N29" s="154"/>
      <c r="O29" s="154"/>
      <c r="P29" s="154"/>
      <c r="Q29" s="154"/>
      <c r="R29" s="154"/>
      <c r="T29" s="357"/>
      <c r="U29" s="357"/>
      <c r="V29" s="357"/>
    </row>
    <row r="30" spans="1:22" ht="20.100000000000001" customHeight="1" x14ac:dyDescent="0.25">
      <c r="A30" s="7"/>
      <c r="B30" s="7"/>
      <c r="C30" s="7"/>
      <c r="D30" s="7"/>
      <c r="E30" s="7"/>
      <c r="F30" s="7"/>
      <c r="G30" s="7"/>
      <c r="H30" s="7"/>
      <c r="I30" s="7"/>
      <c r="J30" s="7"/>
      <c r="K30" s="7"/>
      <c r="L30" s="7"/>
      <c r="M30" s="7"/>
      <c r="N30" s="7"/>
      <c r="O30" s="7"/>
      <c r="P30" s="7"/>
      <c r="Q30" s="7"/>
      <c r="R30" s="7"/>
      <c r="T30" s="357"/>
      <c r="U30" s="357"/>
      <c r="V30" s="357"/>
    </row>
    <row r="31" spans="1:22" ht="20.100000000000001" customHeight="1" x14ac:dyDescent="0.25">
      <c r="A31" s="199" t="s">
        <v>265</v>
      </c>
      <c r="B31" s="199"/>
      <c r="C31" s="199"/>
      <c r="D31" s="199"/>
      <c r="E31" s="199"/>
      <c r="F31" s="199"/>
      <c r="G31" s="199"/>
      <c r="H31" s="199"/>
      <c r="I31" s="199"/>
      <c r="J31" s="199"/>
      <c r="K31" s="199"/>
      <c r="L31" s="154">
        <f>L28+L29</f>
        <v>117210.48334930561</v>
      </c>
      <c r="M31" s="154"/>
      <c r="N31" s="154"/>
      <c r="O31" s="154"/>
      <c r="P31" s="154"/>
      <c r="Q31" s="154"/>
      <c r="R31" s="154"/>
      <c r="T31" s="357"/>
      <c r="U31" s="357"/>
      <c r="V31" s="357"/>
    </row>
    <row r="32" spans="1:22" ht="20.100000000000001" customHeight="1" x14ac:dyDescent="0.25">
      <c r="A32" s="8"/>
      <c r="B32" s="8"/>
      <c r="C32" s="8"/>
      <c r="D32" s="8"/>
      <c r="E32" s="8"/>
      <c r="F32" s="8"/>
      <c r="G32" s="8"/>
      <c r="H32" s="8"/>
      <c r="I32" s="8"/>
      <c r="J32" s="8"/>
      <c r="K32" s="8"/>
      <c r="L32" s="8"/>
      <c r="M32" s="8"/>
      <c r="N32" s="8"/>
      <c r="O32" s="8"/>
      <c r="P32" s="8"/>
      <c r="Q32" s="8"/>
      <c r="R32" s="8"/>
      <c r="T32" s="357"/>
      <c r="U32" s="357"/>
      <c r="V32" s="357"/>
    </row>
    <row r="33" spans="1:22" ht="20.100000000000001" customHeight="1" x14ac:dyDescent="0.25">
      <c r="A33" s="200" t="s">
        <v>266</v>
      </c>
      <c r="B33" s="200"/>
      <c r="C33" s="200"/>
      <c r="D33" s="200"/>
      <c r="E33" s="200"/>
      <c r="F33" s="200"/>
      <c r="G33" s="200"/>
      <c r="H33" s="200"/>
      <c r="I33" s="200"/>
      <c r="J33" s="200"/>
      <c r="K33" s="200"/>
      <c r="L33" s="200"/>
      <c r="M33" s="200"/>
      <c r="N33" s="200"/>
      <c r="O33" s="200"/>
      <c r="P33" s="200"/>
      <c r="Q33" s="200"/>
      <c r="R33" s="200"/>
      <c r="T33" s="357"/>
      <c r="U33" s="357"/>
      <c r="V33" s="357"/>
    </row>
    <row r="34" spans="1:22" ht="20.100000000000001" customHeight="1" x14ac:dyDescent="0.25">
      <c r="A34" s="147" t="s">
        <v>267</v>
      </c>
      <c r="B34" s="147"/>
      <c r="C34" s="147"/>
      <c r="D34" s="16"/>
      <c r="E34" s="16"/>
      <c r="F34" s="16"/>
      <c r="G34" s="16"/>
      <c r="H34" s="16"/>
      <c r="I34" s="16"/>
      <c r="J34" s="16"/>
      <c r="K34" s="147" t="s">
        <v>677</v>
      </c>
      <c r="L34" s="147"/>
      <c r="M34" s="147"/>
      <c r="N34" s="147"/>
      <c r="O34" s="147"/>
      <c r="P34" s="147"/>
      <c r="Q34" s="147"/>
      <c r="R34" s="147"/>
      <c r="T34" s="357"/>
      <c r="U34" s="357"/>
      <c r="V34" s="357"/>
    </row>
    <row r="35" spans="1:22" ht="20.100000000000001" customHeight="1" x14ac:dyDescent="0.25">
      <c r="A35" s="149" t="s">
        <v>268</v>
      </c>
      <c r="B35" s="149"/>
      <c r="C35" s="149"/>
      <c r="D35" s="14"/>
      <c r="E35" s="14"/>
      <c r="F35" s="14"/>
      <c r="G35" s="14"/>
      <c r="H35" s="14"/>
      <c r="I35" s="14"/>
      <c r="J35" s="14"/>
      <c r="K35" s="11">
        <f>E16</f>
        <v>25</v>
      </c>
      <c r="L35" s="14" t="s">
        <v>269</v>
      </c>
      <c r="M35" s="14"/>
      <c r="N35" s="14"/>
      <c r="O35" s="14"/>
      <c r="P35" s="14"/>
      <c r="Q35" s="14"/>
      <c r="R35" s="14"/>
      <c r="T35" s="357"/>
      <c r="U35" s="357"/>
      <c r="V35" s="357"/>
    </row>
    <row r="36" spans="1:22" ht="20.100000000000001" customHeight="1" x14ac:dyDescent="0.25">
      <c r="A36" s="147" t="s">
        <v>296</v>
      </c>
      <c r="B36" s="147"/>
      <c r="C36" s="147"/>
      <c r="D36" s="147"/>
      <c r="E36" s="147"/>
      <c r="F36" s="147"/>
      <c r="G36" s="147"/>
      <c r="H36" s="147"/>
      <c r="I36" s="147"/>
      <c r="J36" s="147"/>
      <c r="K36" s="147"/>
      <c r="L36" s="70" t="str">
        <f>U122</f>
        <v>Fator</v>
      </c>
      <c r="M36" s="70"/>
      <c r="N36" s="70"/>
      <c r="O36" s="70"/>
      <c r="P36" s="70"/>
      <c r="Q36" s="70"/>
      <c r="R36" s="70">
        <f>V122</f>
        <v>1.026</v>
      </c>
      <c r="T36" s="357"/>
      <c r="U36" s="357"/>
      <c r="V36" s="357"/>
    </row>
    <row r="37" spans="1:22" ht="20.100000000000001" customHeight="1" x14ac:dyDescent="0.25">
      <c r="A37" s="8"/>
      <c r="B37" s="8"/>
      <c r="C37" s="8"/>
      <c r="D37" s="8"/>
      <c r="E37" s="8"/>
      <c r="F37" s="8"/>
      <c r="G37" s="8"/>
      <c r="H37" s="8"/>
      <c r="I37" s="8"/>
      <c r="J37" s="8"/>
      <c r="K37" s="8"/>
      <c r="L37" s="8"/>
      <c r="M37" s="8"/>
      <c r="N37" s="8"/>
      <c r="O37" s="8"/>
      <c r="P37" s="8"/>
      <c r="Q37" s="8"/>
      <c r="R37" s="8"/>
      <c r="T37" s="357"/>
      <c r="U37" s="357"/>
      <c r="V37" s="357"/>
    </row>
    <row r="38" spans="1:22" ht="20.100000000000001" customHeight="1" x14ac:dyDescent="0.25">
      <c r="A38" s="147" t="s">
        <v>681</v>
      </c>
      <c r="B38" s="147"/>
      <c r="C38" s="147"/>
      <c r="D38" s="147"/>
      <c r="E38" s="147"/>
      <c r="F38" s="147"/>
      <c r="G38" s="147"/>
      <c r="H38" s="147"/>
      <c r="I38" s="147"/>
      <c r="J38" s="147"/>
      <c r="K38" s="147"/>
      <c r="L38" s="147"/>
      <c r="M38" s="147"/>
      <c r="N38" s="147"/>
      <c r="O38" s="176">
        <f>L31*R36</f>
        <v>120257.95591638755</v>
      </c>
      <c r="P38" s="176"/>
      <c r="Q38" s="176"/>
      <c r="R38" s="176"/>
      <c r="T38" s="357"/>
      <c r="U38" s="357"/>
      <c r="V38" s="357"/>
    </row>
    <row r="39" spans="1:22" ht="20.100000000000001" customHeight="1" x14ac:dyDescent="0.25">
      <c r="A39" s="8"/>
      <c r="B39" s="8"/>
      <c r="C39" s="8"/>
      <c r="D39" s="8"/>
      <c r="E39" s="8"/>
      <c r="F39" s="8"/>
      <c r="G39" s="8"/>
      <c r="H39" s="8"/>
      <c r="I39" s="8"/>
      <c r="J39" s="8"/>
      <c r="K39" s="8"/>
      <c r="L39" s="8"/>
      <c r="M39" s="8"/>
      <c r="N39" s="8"/>
      <c r="O39" s="8"/>
      <c r="P39" s="8"/>
      <c r="Q39" s="8"/>
      <c r="R39" s="8"/>
      <c r="T39" s="357"/>
      <c r="U39" s="357"/>
      <c r="V39" s="357"/>
    </row>
    <row r="40" spans="1:22" ht="20.100000000000001" customHeight="1" x14ac:dyDescent="0.25">
      <c r="A40" s="153" t="s">
        <v>55</v>
      </c>
      <c r="B40" s="153"/>
      <c r="C40" s="153"/>
      <c r="D40" s="153"/>
      <c r="E40" s="153"/>
      <c r="F40" s="153"/>
      <c r="G40" s="153"/>
      <c r="H40" s="153"/>
      <c r="I40" s="153"/>
      <c r="J40" s="153"/>
      <c r="K40" s="153"/>
      <c r="L40" s="153"/>
      <c r="M40" s="153"/>
      <c r="N40" s="153"/>
      <c r="O40" s="153"/>
      <c r="P40" s="153"/>
      <c r="Q40" s="153"/>
      <c r="R40" s="153"/>
      <c r="T40" s="357"/>
      <c r="U40" s="357"/>
      <c r="V40" s="357"/>
    </row>
    <row r="41" spans="1:22" ht="20.100000000000001" customHeight="1" x14ac:dyDescent="0.25">
      <c r="A41" s="8"/>
      <c r="B41" s="8"/>
      <c r="C41" s="8"/>
      <c r="D41" s="8"/>
      <c r="E41" s="8"/>
      <c r="F41" s="8"/>
      <c r="G41" s="8"/>
      <c r="H41" s="8"/>
      <c r="I41" s="8"/>
      <c r="J41" s="8"/>
      <c r="K41" s="153" t="s">
        <v>56</v>
      </c>
      <c r="L41" s="153"/>
      <c r="M41" s="153"/>
      <c r="N41" s="153"/>
      <c r="O41" s="148">
        <v>1</v>
      </c>
      <c r="P41" s="148"/>
      <c r="Q41" s="148"/>
      <c r="R41" s="148"/>
      <c r="T41" s="357"/>
      <c r="U41" s="357"/>
      <c r="V41" s="357"/>
    </row>
    <row r="42" spans="1:22" ht="20.100000000000001" customHeight="1" x14ac:dyDescent="0.25">
      <c r="A42" s="8"/>
      <c r="B42" s="8"/>
      <c r="C42" s="8"/>
      <c r="D42" s="8"/>
      <c r="E42" s="8"/>
      <c r="F42" s="8"/>
      <c r="G42" s="8"/>
      <c r="H42" s="8"/>
      <c r="I42" s="8"/>
      <c r="J42" s="8"/>
      <c r="K42" s="196" t="s">
        <v>57</v>
      </c>
      <c r="L42" s="196"/>
      <c r="M42" s="196"/>
      <c r="N42" s="196"/>
      <c r="O42" s="160">
        <f>O45-O38</f>
        <v>2.0440836124471389</v>
      </c>
      <c r="P42" s="160"/>
      <c r="Q42" s="160"/>
      <c r="R42" s="160"/>
      <c r="T42" s="357"/>
      <c r="U42" s="357"/>
      <c r="V42" s="357"/>
    </row>
    <row r="43" spans="1:22" ht="20.100000000000001" customHeight="1" x14ac:dyDescent="0.25">
      <c r="A43" s="8"/>
      <c r="B43" s="8"/>
      <c r="C43" s="8"/>
      <c r="D43" s="8"/>
      <c r="E43" s="8"/>
      <c r="F43" s="8"/>
      <c r="G43" s="8"/>
      <c r="H43" s="8"/>
      <c r="I43" s="8"/>
      <c r="J43" s="8"/>
      <c r="K43" s="196" t="s">
        <v>58</v>
      </c>
      <c r="L43" s="196"/>
      <c r="M43" s="196"/>
      <c r="N43" s="196"/>
      <c r="O43" s="197">
        <f>O42/O38</f>
        <v>1.6997491740740551E-5</v>
      </c>
      <c r="P43" s="197"/>
      <c r="Q43" s="197"/>
      <c r="R43" s="197"/>
      <c r="T43" s="357"/>
      <c r="U43" s="357"/>
      <c r="V43" s="357"/>
    </row>
    <row r="44" spans="1:22" ht="20.100000000000001" customHeight="1" x14ac:dyDescent="0.25">
      <c r="A44" s="8"/>
      <c r="B44" s="8"/>
      <c r="C44" s="8"/>
      <c r="D44" s="8"/>
      <c r="E44" s="8"/>
      <c r="F44" s="8"/>
      <c r="G44" s="8"/>
      <c r="H44" s="8"/>
      <c r="I44" s="8"/>
      <c r="J44" s="8"/>
      <c r="K44" s="8"/>
      <c r="L44" s="8"/>
      <c r="M44" s="8"/>
      <c r="N44" s="8"/>
      <c r="O44" s="8"/>
      <c r="P44" s="8"/>
      <c r="Q44" s="8"/>
      <c r="R44" s="8"/>
      <c r="T44" s="357"/>
      <c r="U44" s="357"/>
      <c r="V44" s="357"/>
    </row>
    <row r="45" spans="1:22" ht="20.100000000000001" customHeight="1" x14ac:dyDescent="0.25">
      <c r="A45" s="8"/>
      <c r="B45" s="8"/>
      <c r="C45" s="8"/>
      <c r="D45" s="8"/>
      <c r="E45" s="8"/>
      <c r="F45" s="8"/>
      <c r="G45" s="8"/>
      <c r="H45" s="8"/>
      <c r="I45" s="8"/>
      <c r="J45" s="8"/>
      <c r="K45" s="153" t="s">
        <v>54</v>
      </c>
      <c r="L45" s="153"/>
      <c r="M45" s="153"/>
      <c r="N45" s="153"/>
      <c r="O45" s="193">
        <f>ROUNDUP(O38,-O41)</f>
        <v>120260</v>
      </c>
      <c r="P45" s="193"/>
      <c r="Q45" s="193"/>
      <c r="R45" s="193"/>
      <c r="T45" s="357"/>
      <c r="U45" s="357"/>
      <c r="V45" s="357"/>
    </row>
    <row r="46" spans="1:22" ht="20.100000000000001" customHeight="1" x14ac:dyDescent="0.25">
      <c r="A46" s="8"/>
      <c r="B46" s="8"/>
      <c r="C46" s="8"/>
      <c r="D46" s="8"/>
      <c r="E46" s="8"/>
      <c r="F46" s="8"/>
      <c r="G46" s="8"/>
      <c r="H46" s="8"/>
      <c r="I46" s="8"/>
      <c r="J46" s="8"/>
      <c r="K46" s="8"/>
      <c r="L46" s="8"/>
      <c r="M46" s="8"/>
      <c r="N46" s="8"/>
      <c r="O46" s="8"/>
      <c r="P46" s="8"/>
      <c r="Q46" s="8"/>
      <c r="R46" s="8"/>
      <c r="T46" s="357"/>
      <c r="U46" s="357"/>
      <c r="V46" s="357"/>
    </row>
    <row r="47" spans="1:22" ht="20.100000000000001" customHeight="1" x14ac:dyDescent="0.25">
      <c r="A47" s="8"/>
      <c r="B47" s="8"/>
      <c r="C47" s="8"/>
      <c r="D47" s="8"/>
      <c r="E47" s="8"/>
      <c r="F47" s="8"/>
      <c r="G47" s="8"/>
      <c r="H47" s="8"/>
      <c r="I47" s="8"/>
      <c r="J47" s="8"/>
      <c r="K47" s="8"/>
      <c r="L47" s="8"/>
      <c r="M47" s="8"/>
      <c r="N47" s="8"/>
      <c r="O47" s="8"/>
      <c r="P47" s="8"/>
      <c r="Q47" s="8"/>
      <c r="R47" s="8"/>
      <c r="T47" s="357"/>
      <c r="U47" s="357"/>
      <c r="V47" s="357"/>
    </row>
    <row r="48" spans="1:22" ht="20.100000000000001" customHeight="1" x14ac:dyDescent="0.25">
      <c r="A48" s="171" t="s">
        <v>230</v>
      </c>
      <c r="B48" s="171"/>
      <c r="C48" s="171"/>
      <c r="D48" s="171"/>
      <c r="E48" s="171"/>
      <c r="F48" s="171"/>
      <c r="G48" s="171"/>
      <c r="H48" s="171"/>
      <c r="I48" s="171"/>
      <c r="J48" s="171"/>
      <c r="K48" s="171"/>
      <c r="L48" s="171"/>
      <c r="M48" s="171"/>
      <c r="N48" s="171"/>
      <c r="O48" s="171"/>
      <c r="P48" s="171"/>
      <c r="Q48" s="171"/>
      <c r="R48" s="171"/>
      <c r="T48" s="357"/>
      <c r="U48" s="357"/>
      <c r="V48" s="357"/>
    </row>
    <row r="49" spans="1:22" ht="20.100000000000001" customHeight="1" x14ac:dyDescent="0.25">
      <c r="A49" s="171" t="s">
        <v>61</v>
      </c>
      <c r="B49" s="171"/>
      <c r="C49" s="171"/>
      <c r="D49" s="171"/>
      <c r="E49" s="171"/>
      <c r="F49" s="171"/>
      <c r="G49" s="171"/>
      <c r="H49" s="171"/>
      <c r="I49" s="171"/>
      <c r="J49" s="171"/>
      <c r="K49" s="171"/>
      <c r="L49" s="171"/>
      <c r="M49" s="171"/>
      <c r="N49" s="171"/>
      <c r="O49" s="171"/>
      <c r="P49" s="171"/>
      <c r="Q49" s="171"/>
      <c r="R49" s="171"/>
      <c r="T49" s="357"/>
      <c r="U49" s="357"/>
      <c r="V49" s="357"/>
    </row>
    <row r="50" spans="1:22" ht="20.100000000000001" customHeight="1" x14ac:dyDescent="0.25">
      <c r="A50" s="8"/>
      <c r="B50" s="8"/>
      <c r="C50" s="8"/>
      <c r="D50" s="8"/>
      <c r="E50" s="8"/>
      <c r="F50" s="8"/>
      <c r="G50" s="8"/>
      <c r="H50" s="8"/>
      <c r="I50" s="8"/>
      <c r="J50" s="8"/>
      <c r="K50" s="8"/>
      <c r="L50" s="8"/>
      <c r="M50" s="8"/>
      <c r="N50" s="8"/>
      <c r="O50" s="8"/>
      <c r="P50" s="8"/>
      <c r="Q50" s="8"/>
      <c r="R50" s="8"/>
      <c r="T50" s="357"/>
      <c r="U50" s="357"/>
      <c r="V50" s="357"/>
    </row>
    <row r="51" spans="1:22" ht="20.100000000000001" customHeight="1" x14ac:dyDescent="0.25">
      <c r="T51" s="357"/>
      <c r="U51" s="357"/>
      <c r="V51" s="357"/>
    </row>
    <row r="52" spans="1:22" ht="20.100000000000001" customHeight="1" x14ac:dyDescent="0.25">
      <c r="T52" s="357"/>
      <c r="U52" s="357"/>
      <c r="V52" s="357"/>
    </row>
    <row r="53" spans="1:22" ht="20.100000000000001" customHeight="1" x14ac:dyDescent="0.25">
      <c r="T53" s="357"/>
      <c r="U53" s="357"/>
      <c r="V53" s="357"/>
    </row>
    <row r="54" spans="1:22" ht="20.100000000000001" customHeight="1" x14ac:dyDescent="0.25">
      <c r="T54" s="357"/>
      <c r="U54" s="357"/>
      <c r="V54" s="357"/>
    </row>
    <row r="55" spans="1:22" ht="20.100000000000001" customHeight="1" x14ac:dyDescent="0.25">
      <c r="T55" s="357"/>
      <c r="U55" s="357"/>
      <c r="V55" s="357"/>
    </row>
    <row r="56" spans="1:22" ht="20.100000000000001" customHeight="1" x14ac:dyDescent="0.25">
      <c r="T56" s="357"/>
      <c r="U56" s="357"/>
      <c r="V56" s="357"/>
    </row>
    <row r="57" spans="1:22" ht="20.100000000000001" customHeight="1" x14ac:dyDescent="0.25">
      <c r="T57" s="357"/>
      <c r="U57" s="357"/>
      <c r="V57" s="357"/>
    </row>
    <row r="58" spans="1:22" ht="20.100000000000001" customHeight="1" x14ac:dyDescent="0.25">
      <c r="T58" s="357"/>
      <c r="U58" s="357"/>
      <c r="V58" s="357"/>
    </row>
    <row r="59" spans="1:22" ht="20.100000000000001" customHeight="1" x14ac:dyDescent="0.25">
      <c r="T59" s="357"/>
      <c r="U59" s="357"/>
      <c r="V59" s="357"/>
    </row>
    <row r="60" spans="1:22" ht="20.100000000000001" customHeight="1" x14ac:dyDescent="0.25">
      <c r="T60" s="357"/>
      <c r="U60" s="357"/>
      <c r="V60" s="357"/>
    </row>
    <row r="61" spans="1:22" ht="20.100000000000001" customHeight="1" x14ac:dyDescent="0.25">
      <c r="T61" s="357"/>
      <c r="U61" s="357"/>
      <c r="V61" s="357"/>
    </row>
    <row r="62" spans="1:22" ht="20.100000000000001" customHeight="1" x14ac:dyDescent="0.25">
      <c r="T62" s="357"/>
      <c r="U62" s="357"/>
      <c r="V62" s="357"/>
    </row>
    <row r="63" spans="1:22" ht="20.100000000000001" customHeight="1" x14ac:dyDescent="0.25">
      <c r="T63" s="357"/>
      <c r="U63" s="357"/>
      <c r="V63" s="357"/>
    </row>
    <row r="64" spans="1:22" ht="20.100000000000001" customHeight="1" x14ac:dyDescent="0.25">
      <c r="T64" s="357"/>
      <c r="U64" s="357"/>
      <c r="V64" s="357"/>
    </row>
    <row r="65" spans="20:22" ht="20.100000000000001" customHeight="1" x14ac:dyDescent="0.25">
      <c r="T65" s="357"/>
      <c r="U65" s="357"/>
      <c r="V65" s="357"/>
    </row>
    <row r="66" spans="20:22" ht="20.100000000000001" customHeight="1" x14ac:dyDescent="0.25">
      <c r="T66" s="357"/>
      <c r="U66" s="357"/>
      <c r="V66" s="357"/>
    </row>
    <row r="67" spans="20:22" ht="20.100000000000001" customHeight="1" x14ac:dyDescent="0.25">
      <c r="T67" s="357"/>
      <c r="U67" s="357"/>
      <c r="V67" s="357"/>
    </row>
    <row r="68" spans="20:22" ht="20.100000000000001" customHeight="1" x14ac:dyDescent="0.25">
      <c r="T68" s="357"/>
      <c r="U68" s="357"/>
      <c r="V68" s="357"/>
    </row>
    <row r="69" spans="20:22" ht="20.100000000000001" customHeight="1" x14ac:dyDescent="0.25">
      <c r="T69" s="357"/>
      <c r="U69" s="357"/>
      <c r="V69" s="357"/>
    </row>
    <row r="70" spans="20:22" ht="20.100000000000001" customHeight="1" x14ac:dyDescent="0.25">
      <c r="T70" s="357"/>
      <c r="U70" s="357"/>
      <c r="V70" s="357"/>
    </row>
    <row r="71" spans="20:22" ht="20.100000000000001" customHeight="1" x14ac:dyDescent="0.25">
      <c r="T71" s="357"/>
      <c r="U71" s="357"/>
      <c r="V71" s="357"/>
    </row>
    <row r="72" spans="20:22" ht="20.100000000000001" customHeight="1" x14ac:dyDescent="0.25">
      <c r="T72" s="357"/>
      <c r="U72" s="357"/>
      <c r="V72" s="357"/>
    </row>
    <row r="73" spans="20:22" ht="20.100000000000001" customHeight="1" x14ac:dyDescent="0.25">
      <c r="T73" s="357"/>
      <c r="U73" s="357"/>
      <c r="V73" s="357"/>
    </row>
    <row r="74" spans="20:22" ht="20.100000000000001" customHeight="1" x14ac:dyDescent="0.25">
      <c r="T74" s="357"/>
      <c r="U74" s="357"/>
      <c r="V74" s="357"/>
    </row>
    <row r="75" spans="20:22" ht="20.100000000000001" customHeight="1" x14ac:dyDescent="0.25">
      <c r="T75" s="357"/>
      <c r="U75" s="357"/>
      <c r="V75" s="357"/>
    </row>
    <row r="76" spans="20:22" ht="20.100000000000001" customHeight="1" x14ac:dyDescent="0.25">
      <c r="T76" s="357"/>
      <c r="U76" s="357"/>
      <c r="V76" s="357"/>
    </row>
    <row r="77" spans="20:22" ht="20.100000000000001" customHeight="1" x14ac:dyDescent="0.25">
      <c r="T77" s="357"/>
      <c r="U77" s="357"/>
      <c r="V77" s="357"/>
    </row>
    <row r="78" spans="20:22" ht="20.100000000000001" customHeight="1" x14ac:dyDescent="0.25">
      <c r="T78" s="357"/>
      <c r="U78" s="357"/>
      <c r="V78" s="357"/>
    </row>
    <row r="79" spans="20:22" ht="20.100000000000001" customHeight="1" x14ac:dyDescent="0.25">
      <c r="T79" s="357"/>
      <c r="U79" s="357"/>
      <c r="V79" s="357"/>
    </row>
    <row r="80" spans="20:22" ht="20.100000000000001" customHeight="1" x14ac:dyDescent="0.25">
      <c r="T80" s="357"/>
      <c r="U80" s="357"/>
      <c r="V80" s="357"/>
    </row>
    <row r="81" spans="20:27" ht="20.100000000000001" customHeight="1" x14ac:dyDescent="0.25">
      <c r="T81" s="357"/>
      <c r="U81" s="357"/>
      <c r="V81" s="357"/>
    </row>
    <row r="82" spans="20:27" ht="20.100000000000001" customHeight="1" x14ac:dyDescent="0.25">
      <c r="T82" s="357"/>
      <c r="U82" s="357"/>
      <c r="V82" s="357"/>
    </row>
    <row r="83" spans="20:27" ht="20.100000000000001" customHeight="1" x14ac:dyDescent="0.25">
      <c r="T83" s="357"/>
      <c r="U83" s="357"/>
      <c r="V83" s="357"/>
    </row>
    <row r="84" spans="20:27" ht="20.100000000000001" customHeight="1" x14ac:dyDescent="0.25">
      <c r="T84" s="357"/>
      <c r="U84" s="357"/>
      <c r="V84" s="357"/>
    </row>
    <row r="85" spans="20:27" ht="20.100000000000001" customHeight="1" x14ac:dyDescent="0.25">
      <c r="T85" s="357"/>
      <c r="U85" s="357"/>
      <c r="V85" s="357"/>
    </row>
    <row r="86" spans="20:27" ht="20.100000000000001" customHeight="1" x14ac:dyDescent="0.25">
      <c r="T86" s="357"/>
      <c r="U86" s="357"/>
      <c r="V86" s="357"/>
    </row>
    <row r="87" spans="20:27" ht="20.100000000000001" customHeight="1" x14ac:dyDescent="0.25">
      <c r="T87" s="357"/>
      <c r="U87" s="357"/>
      <c r="V87" s="357"/>
    </row>
    <row r="88" spans="20:27" ht="20.100000000000001" customHeight="1" x14ac:dyDescent="0.25">
      <c r="T88" s="357"/>
      <c r="U88" s="357"/>
      <c r="V88" s="357"/>
    </row>
    <row r="89" spans="20:27" ht="20.100000000000001" customHeight="1" x14ac:dyDescent="0.25">
      <c r="T89" s="357"/>
      <c r="U89" s="357"/>
      <c r="V89" s="357"/>
    </row>
    <row r="90" spans="20:27" ht="20.100000000000001" customHeight="1" x14ac:dyDescent="0.25">
      <c r="T90" s="357"/>
      <c r="U90" s="357"/>
      <c r="V90" s="357"/>
    </row>
    <row r="93" spans="20:27" ht="20.100000000000001" customHeight="1" x14ac:dyDescent="0.25">
      <c r="AA93" s="374"/>
    </row>
    <row r="94" spans="20:27" ht="20.100000000000001" customHeight="1" x14ac:dyDescent="0.25">
      <c r="T94" s="356" t="s">
        <v>245</v>
      </c>
      <c r="U94" s="356" t="s">
        <v>249</v>
      </c>
      <c r="V94" s="356" t="s">
        <v>282</v>
      </c>
      <c r="AA94" s="374"/>
    </row>
    <row r="95" spans="20:27" ht="20.100000000000001" customHeight="1" x14ac:dyDescent="0.25">
      <c r="T95" s="356" t="s">
        <v>276</v>
      </c>
      <c r="U95" s="356" t="s">
        <v>273</v>
      </c>
      <c r="V95" s="356" t="s">
        <v>247</v>
      </c>
      <c r="AA95" s="374"/>
    </row>
    <row r="96" spans="20:27" ht="20.100000000000001" customHeight="1" x14ac:dyDescent="0.25">
      <c r="T96" s="356" t="s">
        <v>277</v>
      </c>
      <c r="U96" s="356" t="s">
        <v>278</v>
      </c>
      <c r="V96" s="356" t="s">
        <v>283</v>
      </c>
      <c r="AA96" s="374"/>
    </row>
    <row r="97" spans="20:27" ht="20.100000000000001" customHeight="1" x14ac:dyDescent="0.25">
      <c r="T97" s="356" t="s">
        <v>270</v>
      </c>
      <c r="U97" s="356" t="s">
        <v>272</v>
      </c>
      <c r="V97" s="356" t="s">
        <v>284</v>
      </c>
      <c r="AA97" s="374"/>
    </row>
    <row r="98" spans="20:27" ht="20.100000000000001" customHeight="1" x14ac:dyDescent="0.25">
      <c r="T98" s="356" t="s">
        <v>271</v>
      </c>
      <c r="U98" s="356" t="s">
        <v>279</v>
      </c>
      <c r="AA98" s="374"/>
    </row>
    <row r="99" spans="20:27" ht="20.100000000000001" customHeight="1" x14ac:dyDescent="0.25">
      <c r="U99" s="356" t="s">
        <v>280</v>
      </c>
      <c r="AA99" s="374"/>
    </row>
    <row r="100" spans="20:27" ht="20.100000000000001" customHeight="1" x14ac:dyDescent="0.25">
      <c r="U100" s="356" t="s">
        <v>281</v>
      </c>
      <c r="AA100" s="374"/>
    </row>
    <row r="101" spans="20:27" ht="20.100000000000001" customHeight="1" x14ac:dyDescent="0.25">
      <c r="U101" s="356" t="s">
        <v>275</v>
      </c>
      <c r="AA101" s="374"/>
    </row>
    <row r="102" spans="20:27" ht="20.100000000000001" customHeight="1" x14ac:dyDescent="0.25">
      <c r="U102" s="356" t="s">
        <v>274</v>
      </c>
      <c r="AA102" s="374"/>
    </row>
    <row r="103" spans="20:27" ht="20.100000000000001" customHeight="1" x14ac:dyDescent="0.25">
      <c r="AA103" s="374"/>
    </row>
    <row r="104" spans="20:27" ht="20.100000000000001" customHeight="1" x14ac:dyDescent="0.25">
      <c r="AA104" s="374"/>
    </row>
    <row r="105" spans="20:27" ht="20.100000000000001" customHeight="1" x14ac:dyDescent="0.25">
      <c r="AA105" s="374"/>
    </row>
    <row r="106" spans="20:27" ht="20.100000000000001" customHeight="1" x14ac:dyDescent="0.25">
      <c r="AA106" s="374"/>
    </row>
    <row r="107" spans="20:27" ht="20.100000000000001" customHeight="1" x14ac:dyDescent="0.25">
      <c r="T107" s="356" t="s">
        <v>127</v>
      </c>
      <c r="U107" s="356" t="s">
        <v>286</v>
      </c>
      <c r="V107" s="356">
        <v>0</v>
      </c>
      <c r="W107" s="357" t="s">
        <v>294</v>
      </c>
      <c r="X107" s="376">
        <f>((E16/E17)+(E16^2/E17^2))/2</f>
        <v>0.24234693877551022</v>
      </c>
      <c r="AA107" s="374"/>
    </row>
    <row r="108" spans="20:27" ht="20.100000000000001" customHeight="1" x14ac:dyDescent="0.25">
      <c r="T108" s="356" t="s">
        <v>129</v>
      </c>
      <c r="U108" s="356" t="s">
        <v>287</v>
      </c>
      <c r="V108" s="356">
        <v>0.32</v>
      </c>
      <c r="W108" s="357" t="s">
        <v>295</v>
      </c>
      <c r="X108" s="376">
        <f>X107+((1-X107)*(F22/100))</f>
        <v>0.26143979591836736</v>
      </c>
      <c r="AA108" s="374"/>
    </row>
    <row r="109" spans="20:27" ht="20.100000000000001" customHeight="1" x14ac:dyDescent="0.25">
      <c r="T109" s="356" t="s">
        <v>132</v>
      </c>
      <c r="U109" s="356" t="s">
        <v>47</v>
      </c>
      <c r="V109" s="356">
        <v>2.52</v>
      </c>
      <c r="AA109" s="374"/>
    </row>
    <row r="110" spans="20:27" ht="20.100000000000001" customHeight="1" x14ac:dyDescent="0.25">
      <c r="T110" s="356" t="s">
        <v>134</v>
      </c>
      <c r="U110" s="356" t="s">
        <v>288</v>
      </c>
      <c r="V110" s="356">
        <v>8.09</v>
      </c>
      <c r="AA110" s="374"/>
    </row>
    <row r="111" spans="20:27" ht="20.100000000000001" customHeight="1" x14ac:dyDescent="0.25">
      <c r="T111" s="356" t="s">
        <v>137</v>
      </c>
      <c r="U111" s="356" t="s">
        <v>289</v>
      </c>
      <c r="V111" s="356">
        <v>18.100000000000001</v>
      </c>
      <c r="AA111" s="374"/>
    </row>
    <row r="112" spans="20:27" ht="20.100000000000001" customHeight="1" x14ac:dyDescent="0.25">
      <c r="T112" s="356" t="s">
        <v>140</v>
      </c>
      <c r="U112" s="356" t="s">
        <v>293</v>
      </c>
      <c r="V112" s="356">
        <v>33.200000000000003</v>
      </c>
      <c r="AA112" s="374"/>
    </row>
    <row r="113" spans="20:41" ht="20.100000000000001" customHeight="1" x14ac:dyDescent="0.25">
      <c r="T113" s="356" t="s">
        <v>143</v>
      </c>
      <c r="U113" s="356" t="s">
        <v>290</v>
      </c>
      <c r="V113" s="356">
        <v>52.6</v>
      </c>
      <c r="AA113" s="374"/>
    </row>
    <row r="114" spans="20:41" ht="20.100000000000001" customHeight="1" x14ac:dyDescent="0.25">
      <c r="T114" s="356" t="s">
        <v>146</v>
      </c>
      <c r="U114" s="356" t="s">
        <v>291</v>
      </c>
      <c r="V114" s="356">
        <v>75.2</v>
      </c>
      <c r="AA114" s="374"/>
    </row>
    <row r="115" spans="20:41" ht="20.100000000000001" customHeight="1" x14ac:dyDescent="0.25">
      <c r="T115" s="356" t="s">
        <v>60</v>
      </c>
      <c r="U115" s="356" t="s">
        <v>292</v>
      </c>
      <c r="V115" s="356">
        <v>100</v>
      </c>
      <c r="AA115" s="374"/>
    </row>
    <row r="116" spans="20:41" ht="20.100000000000001" customHeight="1" x14ac:dyDescent="0.25">
      <c r="AA116" s="374"/>
    </row>
    <row r="117" spans="20:41" ht="20.100000000000001" customHeight="1" x14ac:dyDescent="0.25">
      <c r="W117" s="384" t="s">
        <v>92</v>
      </c>
      <c r="X117" s="384" t="s">
        <v>675</v>
      </c>
      <c r="Y117" s="384" t="s">
        <v>89</v>
      </c>
      <c r="Z117" s="384" t="s">
        <v>551</v>
      </c>
      <c r="AA117" s="384" t="s">
        <v>676</v>
      </c>
      <c r="AB117" s="357" t="s">
        <v>677</v>
      </c>
      <c r="AC117" s="384" t="s">
        <v>678</v>
      </c>
      <c r="AD117" s="357" t="s">
        <v>679</v>
      </c>
      <c r="AF117" s="377"/>
      <c r="AG117" s="377"/>
    </row>
    <row r="118" spans="20:41" ht="20.100000000000001" customHeight="1" x14ac:dyDescent="0.25">
      <c r="U118" s="356" t="s">
        <v>298</v>
      </c>
      <c r="V118" s="379">
        <f>MATCH(K34,X117:AC117,0)</f>
        <v>5</v>
      </c>
      <c r="W118" s="380">
        <v>0</v>
      </c>
      <c r="X118" s="117">
        <v>0.15</v>
      </c>
      <c r="Y118" s="117">
        <v>0.25</v>
      </c>
      <c r="Z118" s="117">
        <v>0.1</v>
      </c>
      <c r="AA118" s="118">
        <v>0.05</v>
      </c>
      <c r="AB118" s="118">
        <v>0.1</v>
      </c>
      <c r="AC118" s="117">
        <v>0.05</v>
      </c>
      <c r="AD118" s="118">
        <v>0.15</v>
      </c>
      <c r="AH118" s="379">
        <v>0</v>
      </c>
      <c r="AI118" s="382">
        <f t="shared" ref="AI118:AI128" si="0">15-(AH118*2.5/10)</f>
        <v>15</v>
      </c>
      <c r="AJ118" s="382">
        <f t="shared" ref="AJ118:AJ128" si="1">25-AH118*4/10</f>
        <v>25</v>
      </c>
      <c r="AK118" s="382">
        <f t="shared" ref="AK118:AK128" si="2">10-AH118*1.6/10</f>
        <v>10</v>
      </c>
      <c r="AL118" s="357">
        <f t="shared" ref="AL118:AL149" si="3">AN118</f>
        <v>5</v>
      </c>
      <c r="AM118" s="357">
        <f t="shared" ref="AM118:AM149" si="4">AK118</f>
        <v>10</v>
      </c>
      <c r="AN118" s="382">
        <f t="shared" ref="AN118:AN128" si="5">5-AH118*0.8/10</f>
        <v>5</v>
      </c>
      <c r="AO118" s="357">
        <f t="shared" ref="AO118:AO149" si="6">AI118</f>
        <v>15</v>
      </c>
    </row>
    <row r="119" spans="20:41" ht="20.100000000000001" customHeight="1" x14ac:dyDescent="0.25">
      <c r="U119" s="356" t="s">
        <v>299</v>
      </c>
      <c r="V119" s="379">
        <f>MATCH(K35,AH118:AH198,0)</f>
        <v>26</v>
      </c>
      <c r="W119" s="380">
        <f t="shared" ref="W119:W150" si="7">AH119</f>
        <v>1</v>
      </c>
      <c r="X119" s="117">
        <f t="shared" ref="X119:X150" si="8">AI119/100</f>
        <v>0.14749999999999999</v>
      </c>
      <c r="Y119" s="117">
        <f t="shared" ref="Y119:Y150" si="9">AJ119/100</f>
        <v>0.24600000000000002</v>
      </c>
      <c r="Z119" s="117">
        <f t="shared" ref="Z119:Z150" si="10">AK119/100</f>
        <v>9.8400000000000001E-2</v>
      </c>
      <c r="AA119" s="118">
        <f t="shared" ref="AA119:AA150" si="11">AC119</f>
        <v>4.9200000000000001E-2</v>
      </c>
      <c r="AB119" s="118">
        <f t="shared" ref="AB119:AB150" si="12">Z119</f>
        <v>9.8400000000000001E-2</v>
      </c>
      <c r="AC119" s="117">
        <f t="shared" ref="AC119:AC150" si="13">AN119/100</f>
        <v>4.9200000000000001E-2</v>
      </c>
      <c r="AD119" s="118">
        <f t="shared" ref="AD119:AD150" si="14">X119</f>
        <v>0.14749999999999999</v>
      </c>
      <c r="AH119" s="379">
        <v>1</v>
      </c>
      <c r="AI119" s="382">
        <f t="shared" si="0"/>
        <v>14.75</v>
      </c>
      <c r="AJ119" s="382">
        <f t="shared" si="1"/>
        <v>24.6</v>
      </c>
      <c r="AK119" s="382">
        <f t="shared" si="2"/>
        <v>9.84</v>
      </c>
      <c r="AL119" s="357">
        <f t="shared" si="3"/>
        <v>4.92</v>
      </c>
      <c r="AM119" s="357">
        <f t="shared" si="4"/>
        <v>9.84</v>
      </c>
      <c r="AN119" s="382">
        <f t="shared" si="5"/>
        <v>4.92</v>
      </c>
      <c r="AO119" s="357">
        <f t="shared" si="6"/>
        <v>14.75</v>
      </c>
    </row>
    <row r="120" spans="20:41" ht="20.100000000000001" customHeight="1" x14ac:dyDescent="0.25">
      <c r="U120" s="356" t="s">
        <v>297</v>
      </c>
      <c r="V120" s="383" cm="1">
        <f t="array" ref="V120">INDEX(AI118:AN198,V119,V118)</f>
        <v>2.6</v>
      </c>
      <c r="W120" s="380">
        <f t="shared" si="7"/>
        <v>2</v>
      </c>
      <c r="X120" s="117">
        <f t="shared" si="8"/>
        <v>0.14499999999999999</v>
      </c>
      <c r="Y120" s="117">
        <f t="shared" si="9"/>
        <v>0.24199999999999999</v>
      </c>
      <c r="Z120" s="117">
        <f t="shared" si="10"/>
        <v>9.6799999999999997E-2</v>
      </c>
      <c r="AA120" s="118">
        <f t="shared" si="11"/>
        <v>4.8399999999999999E-2</v>
      </c>
      <c r="AB120" s="118">
        <f t="shared" si="12"/>
        <v>9.6799999999999997E-2</v>
      </c>
      <c r="AC120" s="117">
        <f t="shared" si="13"/>
        <v>4.8399999999999999E-2</v>
      </c>
      <c r="AD120" s="118">
        <f t="shared" si="14"/>
        <v>0.14499999999999999</v>
      </c>
      <c r="AH120" s="379">
        <v>2</v>
      </c>
      <c r="AI120" s="382">
        <f t="shared" si="0"/>
        <v>14.5</v>
      </c>
      <c r="AJ120" s="382">
        <f t="shared" si="1"/>
        <v>24.2</v>
      </c>
      <c r="AK120" s="382">
        <f t="shared" si="2"/>
        <v>9.68</v>
      </c>
      <c r="AL120" s="357">
        <f t="shared" si="3"/>
        <v>4.84</v>
      </c>
      <c r="AM120" s="357">
        <f t="shared" si="4"/>
        <v>9.68</v>
      </c>
      <c r="AN120" s="382">
        <f t="shared" si="5"/>
        <v>4.84</v>
      </c>
      <c r="AO120" s="357">
        <f t="shared" si="6"/>
        <v>14.5</v>
      </c>
    </row>
    <row r="121" spans="20:41" ht="20.100000000000001" customHeight="1" x14ac:dyDescent="0.25">
      <c r="U121" s="356" t="s">
        <v>300</v>
      </c>
      <c r="V121" s="383">
        <f>V120/100</f>
        <v>2.6000000000000002E-2</v>
      </c>
      <c r="W121" s="380">
        <f t="shared" si="7"/>
        <v>3</v>
      </c>
      <c r="X121" s="117">
        <f t="shared" si="8"/>
        <v>0.14249999999999999</v>
      </c>
      <c r="Y121" s="117">
        <f t="shared" si="9"/>
        <v>0.23800000000000002</v>
      </c>
      <c r="Z121" s="117">
        <f t="shared" si="10"/>
        <v>9.5199999999999993E-2</v>
      </c>
      <c r="AA121" s="118">
        <f t="shared" si="11"/>
        <v>4.7599999999999996E-2</v>
      </c>
      <c r="AB121" s="118">
        <f t="shared" si="12"/>
        <v>9.5199999999999993E-2</v>
      </c>
      <c r="AC121" s="117">
        <f t="shared" si="13"/>
        <v>4.7599999999999996E-2</v>
      </c>
      <c r="AD121" s="118">
        <f t="shared" si="14"/>
        <v>0.14249999999999999</v>
      </c>
      <c r="AH121" s="379">
        <v>3</v>
      </c>
      <c r="AI121" s="382">
        <f t="shared" si="0"/>
        <v>14.25</v>
      </c>
      <c r="AJ121" s="382">
        <f t="shared" si="1"/>
        <v>23.8</v>
      </c>
      <c r="AK121" s="382">
        <f t="shared" si="2"/>
        <v>9.52</v>
      </c>
      <c r="AL121" s="357">
        <f t="shared" si="3"/>
        <v>4.76</v>
      </c>
      <c r="AM121" s="357">
        <f t="shared" si="4"/>
        <v>9.52</v>
      </c>
      <c r="AN121" s="382">
        <f t="shared" si="5"/>
        <v>4.76</v>
      </c>
      <c r="AO121" s="357">
        <f t="shared" si="6"/>
        <v>14.25</v>
      </c>
    </row>
    <row r="122" spans="20:41" ht="20.100000000000001" customHeight="1" x14ac:dyDescent="0.25">
      <c r="U122" s="357" t="s">
        <v>3</v>
      </c>
      <c r="V122" s="383">
        <f>1+V121</f>
        <v>1.026</v>
      </c>
      <c r="W122" s="380">
        <f t="shared" si="7"/>
        <v>4</v>
      </c>
      <c r="X122" s="117">
        <f t="shared" si="8"/>
        <v>0.14000000000000001</v>
      </c>
      <c r="Y122" s="117">
        <f t="shared" si="9"/>
        <v>0.23399999999999999</v>
      </c>
      <c r="Z122" s="117">
        <f t="shared" si="10"/>
        <v>9.3599999999999989E-2</v>
      </c>
      <c r="AA122" s="118">
        <f t="shared" si="11"/>
        <v>4.6799999999999994E-2</v>
      </c>
      <c r="AB122" s="118">
        <f t="shared" si="12"/>
        <v>9.3599999999999989E-2</v>
      </c>
      <c r="AC122" s="117">
        <f t="shared" si="13"/>
        <v>4.6799999999999994E-2</v>
      </c>
      <c r="AD122" s="118">
        <f t="shared" si="14"/>
        <v>0.14000000000000001</v>
      </c>
      <c r="AH122" s="379">
        <v>4</v>
      </c>
      <c r="AI122" s="382">
        <f t="shared" si="0"/>
        <v>14</v>
      </c>
      <c r="AJ122" s="382">
        <f t="shared" si="1"/>
        <v>23.4</v>
      </c>
      <c r="AK122" s="382">
        <f t="shared" si="2"/>
        <v>9.36</v>
      </c>
      <c r="AL122" s="357">
        <f t="shared" si="3"/>
        <v>4.68</v>
      </c>
      <c r="AM122" s="357">
        <f t="shared" si="4"/>
        <v>9.36</v>
      </c>
      <c r="AN122" s="382">
        <f t="shared" si="5"/>
        <v>4.68</v>
      </c>
      <c r="AO122" s="357">
        <f t="shared" si="6"/>
        <v>14</v>
      </c>
    </row>
    <row r="123" spans="20:41" ht="20.100000000000001" customHeight="1" x14ac:dyDescent="0.25">
      <c r="U123" s="357"/>
      <c r="V123" s="357"/>
      <c r="W123" s="380">
        <f t="shared" si="7"/>
        <v>5</v>
      </c>
      <c r="X123" s="117">
        <f t="shared" si="8"/>
        <v>0.13750000000000001</v>
      </c>
      <c r="Y123" s="117">
        <f t="shared" si="9"/>
        <v>0.23</v>
      </c>
      <c r="Z123" s="117">
        <f t="shared" si="10"/>
        <v>9.1999999999999998E-2</v>
      </c>
      <c r="AA123" s="118">
        <f t="shared" si="11"/>
        <v>4.5999999999999999E-2</v>
      </c>
      <c r="AB123" s="118">
        <f t="shared" si="12"/>
        <v>9.1999999999999998E-2</v>
      </c>
      <c r="AC123" s="117">
        <f t="shared" si="13"/>
        <v>4.5999999999999999E-2</v>
      </c>
      <c r="AD123" s="118">
        <f t="shared" si="14"/>
        <v>0.13750000000000001</v>
      </c>
      <c r="AH123" s="379">
        <v>5</v>
      </c>
      <c r="AI123" s="382">
        <f t="shared" si="0"/>
        <v>13.75</v>
      </c>
      <c r="AJ123" s="382">
        <f t="shared" si="1"/>
        <v>23</v>
      </c>
      <c r="AK123" s="382">
        <f t="shared" si="2"/>
        <v>9.1999999999999993</v>
      </c>
      <c r="AL123" s="357">
        <f t="shared" si="3"/>
        <v>4.5999999999999996</v>
      </c>
      <c r="AM123" s="357">
        <f t="shared" si="4"/>
        <v>9.1999999999999993</v>
      </c>
      <c r="AN123" s="382">
        <f t="shared" si="5"/>
        <v>4.5999999999999996</v>
      </c>
      <c r="AO123" s="357">
        <f t="shared" si="6"/>
        <v>13.75</v>
      </c>
    </row>
    <row r="124" spans="20:41" ht="20.100000000000001" customHeight="1" x14ac:dyDescent="0.25">
      <c r="W124" s="380">
        <f t="shared" si="7"/>
        <v>6</v>
      </c>
      <c r="X124" s="117">
        <f t="shared" si="8"/>
        <v>0.13500000000000001</v>
      </c>
      <c r="Y124" s="117">
        <f t="shared" si="9"/>
        <v>0.22600000000000001</v>
      </c>
      <c r="Z124" s="117">
        <f t="shared" si="10"/>
        <v>9.0399999999999994E-2</v>
      </c>
      <c r="AA124" s="118">
        <f t="shared" si="11"/>
        <v>4.5199999999999997E-2</v>
      </c>
      <c r="AB124" s="118">
        <f t="shared" si="12"/>
        <v>9.0399999999999994E-2</v>
      </c>
      <c r="AC124" s="117">
        <f t="shared" si="13"/>
        <v>4.5199999999999997E-2</v>
      </c>
      <c r="AD124" s="118">
        <f t="shared" si="14"/>
        <v>0.13500000000000001</v>
      </c>
      <c r="AH124" s="379">
        <v>6</v>
      </c>
      <c r="AI124" s="382">
        <f t="shared" si="0"/>
        <v>13.5</v>
      </c>
      <c r="AJ124" s="382">
        <f t="shared" si="1"/>
        <v>22.6</v>
      </c>
      <c r="AK124" s="382">
        <f t="shared" si="2"/>
        <v>9.0399999999999991</v>
      </c>
      <c r="AL124" s="357">
        <f t="shared" si="3"/>
        <v>4.5199999999999996</v>
      </c>
      <c r="AM124" s="357">
        <f t="shared" si="4"/>
        <v>9.0399999999999991</v>
      </c>
      <c r="AN124" s="382">
        <f t="shared" si="5"/>
        <v>4.5199999999999996</v>
      </c>
      <c r="AO124" s="357">
        <f t="shared" si="6"/>
        <v>13.5</v>
      </c>
    </row>
    <row r="125" spans="20:41" ht="20.100000000000001" customHeight="1" x14ac:dyDescent="0.25">
      <c r="W125" s="380">
        <f t="shared" si="7"/>
        <v>7</v>
      </c>
      <c r="X125" s="117">
        <f t="shared" si="8"/>
        <v>0.13250000000000001</v>
      </c>
      <c r="Y125" s="117">
        <f t="shared" si="9"/>
        <v>0.222</v>
      </c>
      <c r="Z125" s="117">
        <f t="shared" si="10"/>
        <v>8.879999999999999E-2</v>
      </c>
      <c r="AA125" s="118">
        <f t="shared" si="11"/>
        <v>4.4399999999999995E-2</v>
      </c>
      <c r="AB125" s="118">
        <f t="shared" si="12"/>
        <v>8.879999999999999E-2</v>
      </c>
      <c r="AC125" s="117">
        <f t="shared" si="13"/>
        <v>4.4399999999999995E-2</v>
      </c>
      <c r="AD125" s="118">
        <f t="shared" si="14"/>
        <v>0.13250000000000001</v>
      </c>
      <c r="AH125" s="379">
        <v>7</v>
      </c>
      <c r="AI125" s="382">
        <f t="shared" si="0"/>
        <v>13.25</v>
      </c>
      <c r="AJ125" s="382">
        <f t="shared" si="1"/>
        <v>22.2</v>
      </c>
      <c r="AK125" s="382">
        <f t="shared" si="2"/>
        <v>8.879999999999999</v>
      </c>
      <c r="AL125" s="357">
        <f t="shared" si="3"/>
        <v>4.4399999999999995</v>
      </c>
      <c r="AM125" s="357">
        <f t="shared" si="4"/>
        <v>8.879999999999999</v>
      </c>
      <c r="AN125" s="382">
        <f t="shared" si="5"/>
        <v>4.4399999999999995</v>
      </c>
      <c r="AO125" s="357">
        <f t="shared" si="6"/>
        <v>13.25</v>
      </c>
    </row>
    <row r="126" spans="20:41" ht="20.100000000000001" customHeight="1" x14ac:dyDescent="0.25">
      <c r="W126" s="380">
        <f t="shared" si="7"/>
        <v>8</v>
      </c>
      <c r="X126" s="117">
        <f t="shared" si="8"/>
        <v>0.13</v>
      </c>
      <c r="Y126" s="117">
        <f t="shared" si="9"/>
        <v>0.218</v>
      </c>
      <c r="Z126" s="117">
        <f t="shared" si="10"/>
        <v>8.72E-2</v>
      </c>
      <c r="AA126" s="118">
        <f t="shared" si="11"/>
        <v>4.36E-2</v>
      </c>
      <c r="AB126" s="118">
        <f t="shared" si="12"/>
        <v>8.72E-2</v>
      </c>
      <c r="AC126" s="117">
        <f t="shared" si="13"/>
        <v>4.36E-2</v>
      </c>
      <c r="AD126" s="118">
        <f t="shared" si="14"/>
        <v>0.13</v>
      </c>
      <c r="AH126" s="379">
        <v>8</v>
      </c>
      <c r="AI126" s="382">
        <f t="shared" si="0"/>
        <v>13</v>
      </c>
      <c r="AJ126" s="382">
        <f t="shared" si="1"/>
        <v>21.8</v>
      </c>
      <c r="AK126" s="382">
        <f t="shared" si="2"/>
        <v>8.7200000000000006</v>
      </c>
      <c r="AL126" s="357">
        <f t="shared" si="3"/>
        <v>4.3600000000000003</v>
      </c>
      <c r="AM126" s="357">
        <f t="shared" si="4"/>
        <v>8.7200000000000006</v>
      </c>
      <c r="AN126" s="382">
        <f t="shared" si="5"/>
        <v>4.3600000000000003</v>
      </c>
      <c r="AO126" s="357">
        <f t="shared" si="6"/>
        <v>13</v>
      </c>
    </row>
    <row r="127" spans="20:41" ht="20.100000000000001" customHeight="1" x14ac:dyDescent="0.25">
      <c r="W127" s="380">
        <f t="shared" si="7"/>
        <v>9</v>
      </c>
      <c r="X127" s="117">
        <f t="shared" si="8"/>
        <v>0.1275</v>
      </c>
      <c r="Y127" s="117">
        <f t="shared" si="9"/>
        <v>0.214</v>
      </c>
      <c r="Z127" s="117">
        <f t="shared" si="10"/>
        <v>8.5600000000000009E-2</v>
      </c>
      <c r="AA127" s="118">
        <f t="shared" si="11"/>
        <v>4.2800000000000005E-2</v>
      </c>
      <c r="AB127" s="118">
        <f t="shared" si="12"/>
        <v>8.5600000000000009E-2</v>
      </c>
      <c r="AC127" s="117">
        <f t="shared" si="13"/>
        <v>4.2800000000000005E-2</v>
      </c>
      <c r="AD127" s="118">
        <f t="shared" si="14"/>
        <v>0.1275</v>
      </c>
      <c r="AH127" s="379">
        <v>9</v>
      </c>
      <c r="AI127" s="382">
        <f t="shared" si="0"/>
        <v>12.75</v>
      </c>
      <c r="AJ127" s="382">
        <f t="shared" si="1"/>
        <v>21.4</v>
      </c>
      <c r="AK127" s="382">
        <f t="shared" si="2"/>
        <v>8.56</v>
      </c>
      <c r="AL127" s="357">
        <f t="shared" si="3"/>
        <v>4.28</v>
      </c>
      <c r="AM127" s="357">
        <f t="shared" si="4"/>
        <v>8.56</v>
      </c>
      <c r="AN127" s="382">
        <f t="shared" si="5"/>
        <v>4.28</v>
      </c>
      <c r="AO127" s="357">
        <f t="shared" si="6"/>
        <v>12.75</v>
      </c>
    </row>
    <row r="128" spans="20:41" ht="20.100000000000001" customHeight="1" x14ac:dyDescent="0.25">
      <c r="W128" s="380">
        <f t="shared" si="7"/>
        <v>10</v>
      </c>
      <c r="X128" s="117">
        <f t="shared" si="8"/>
        <v>0.125</v>
      </c>
      <c r="Y128" s="117">
        <f t="shared" si="9"/>
        <v>0.21</v>
      </c>
      <c r="Z128" s="117">
        <f t="shared" si="10"/>
        <v>8.4000000000000005E-2</v>
      </c>
      <c r="AA128" s="118">
        <f t="shared" si="11"/>
        <v>4.2000000000000003E-2</v>
      </c>
      <c r="AB128" s="118">
        <f t="shared" si="12"/>
        <v>8.4000000000000005E-2</v>
      </c>
      <c r="AC128" s="117">
        <f t="shared" si="13"/>
        <v>4.2000000000000003E-2</v>
      </c>
      <c r="AD128" s="118">
        <f t="shared" si="14"/>
        <v>0.125</v>
      </c>
      <c r="AH128" s="379">
        <v>10</v>
      </c>
      <c r="AI128" s="382">
        <f t="shared" si="0"/>
        <v>12.5</v>
      </c>
      <c r="AJ128" s="382">
        <f t="shared" si="1"/>
        <v>21</v>
      </c>
      <c r="AK128" s="382">
        <f t="shared" si="2"/>
        <v>8.4</v>
      </c>
      <c r="AL128" s="357">
        <f t="shared" si="3"/>
        <v>4.2</v>
      </c>
      <c r="AM128" s="357">
        <f t="shared" si="4"/>
        <v>8.4</v>
      </c>
      <c r="AN128" s="382">
        <f t="shared" si="5"/>
        <v>4.2</v>
      </c>
      <c r="AO128" s="357">
        <f t="shared" si="6"/>
        <v>12.5</v>
      </c>
    </row>
    <row r="129" spans="20:41" ht="20.100000000000001" customHeight="1" x14ac:dyDescent="0.25">
      <c r="W129" s="380">
        <f t="shared" si="7"/>
        <v>11</v>
      </c>
      <c r="X129" s="117">
        <f t="shared" si="8"/>
        <v>0.12029999999999999</v>
      </c>
      <c r="Y129" s="117">
        <f t="shared" si="9"/>
        <v>0.20199999999999999</v>
      </c>
      <c r="Z129" s="117">
        <f t="shared" si="10"/>
        <v>8.0799999999999997E-2</v>
      </c>
      <c r="AA129" s="118">
        <f t="shared" si="11"/>
        <v>4.0399999999999998E-2</v>
      </c>
      <c r="AB129" s="118">
        <f t="shared" si="12"/>
        <v>8.0799999999999997E-2</v>
      </c>
      <c r="AC129" s="117">
        <f t="shared" si="13"/>
        <v>4.0399999999999998E-2</v>
      </c>
      <c r="AD129" s="118">
        <f t="shared" si="14"/>
        <v>0.12029999999999999</v>
      </c>
      <c r="AH129" s="379">
        <v>11</v>
      </c>
      <c r="AI129" s="382">
        <f t="shared" ref="AI129:AI138" si="15">12.5-(AH129-10)*4.7/10</f>
        <v>12.03</v>
      </c>
      <c r="AJ129" s="382">
        <f t="shared" ref="AJ129:AJ138" si="16">21-((AH129-10)*(8/10))</f>
        <v>20.2</v>
      </c>
      <c r="AK129" s="382">
        <f t="shared" ref="AK129:AK138" si="17">8.4-(AH129-10)*3.2/10</f>
        <v>8.08</v>
      </c>
      <c r="AL129" s="357">
        <f t="shared" si="3"/>
        <v>4.04</v>
      </c>
      <c r="AM129" s="357">
        <f t="shared" si="4"/>
        <v>8.08</v>
      </c>
      <c r="AN129" s="382">
        <f t="shared" ref="AN129:AN138" si="18">4.2-(AH129-10)*1.6/10</f>
        <v>4.04</v>
      </c>
      <c r="AO129" s="357">
        <f t="shared" si="6"/>
        <v>12.03</v>
      </c>
    </row>
    <row r="130" spans="20:41" ht="20.100000000000001" customHeight="1" x14ac:dyDescent="0.25">
      <c r="W130" s="380">
        <f t="shared" si="7"/>
        <v>12</v>
      </c>
      <c r="X130" s="117">
        <f t="shared" si="8"/>
        <v>0.11560000000000001</v>
      </c>
      <c r="Y130" s="117">
        <f t="shared" si="9"/>
        <v>0.19399999999999998</v>
      </c>
      <c r="Z130" s="117">
        <f t="shared" si="10"/>
        <v>7.7600000000000002E-2</v>
      </c>
      <c r="AA130" s="118">
        <f t="shared" si="11"/>
        <v>3.8800000000000001E-2</v>
      </c>
      <c r="AB130" s="118">
        <f t="shared" si="12"/>
        <v>7.7600000000000002E-2</v>
      </c>
      <c r="AC130" s="117">
        <f t="shared" si="13"/>
        <v>3.8800000000000001E-2</v>
      </c>
      <c r="AD130" s="118">
        <f t="shared" si="14"/>
        <v>0.11560000000000001</v>
      </c>
      <c r="AH130" s="379">
        <v>12</v>
      </c>
      <c r="AI130" s="382">
        <f t="shared" si="15"/>
        <v>11.56</v>
      </c>
      <c r="AJ130" s="382">
        <f t="shared" si="16"/>
        <v>19.399999999999999</v>
      </c>
      <c r="AK130" s="382">
        <f t="shared" si="17"/>
        <v>7.7600000000000007</v>
      </c>
      <c r="AL130" s="357">
        <f t="shared" si="3"/>
        <v>3.8800000000000003</v>
      </c>
      <c r="AM130" s="357">
        <f t="shared" si="4"/>
        <v>7.7600000000000007</v>
      </c>
      <c r="AN130" s="382">
        <f t="shared" si="18"/>
        <v>3.8800000000000003</v>
      </c>
      <c r="AO130" s="357">
        <f t="shared" si="6"/>
        <v>11.56</v>
      </c>
    </row>
    <row r="131" spans="20:41" ht="20.100000000000001" customHeight="1" x14ac:dyDescent="0.25">
      <c r="W131" s="380">
        <f t="shared" si="7"/>
        <v>13</v>
      </c>
      <c r="X131" s="117">
        <f t="shared" si="8"/>
        <v>0.1109</v>
      </c>
      <c r="Y131" s="117">
        <f t="shared" si="9"/>
        <v>0.18600000000000003</v>
      </c>
      <c r="Z131" s="117">
        <f t="shared" si="10"/>
        <v>7.4400000000000008E-2</v>
      </c>
      <c r="AA131" s="118">
        <f t="shared" si="11"/>
        <v>3.7200000000000004E-2</v>
      </c>
      <c r="AB131" s="118">
        <f t="shared" si="12"/>
        <v>7.4400000000000008E-2</v>
      </c>
      <c r="AC131" s="117">
        <f t="shared" si="13"/>
        <v>3.7200000000000004E-2</v>
      </c>
      <c r="AD131" s="118">
        <f t="shared" si="14"/>
        <v>0.1109</v>
      </c>
      <c r="AH131" s="379">
        <v>13</v>
      </c>
      <c r="AI131" s="382">
        <f t="shared" si="15"/>
        <v>11.09</v>
      </c>
      <c r="AJ131" s="382">
        <f t="shared" si="16"/>
        <v>18.600000000000001</v>
      </c>
      <c r="AK131" s="382">
        <f t="shared" si="17"/>
        <v>7.44</v>
      </c>
      <c r="AL131" s="357">
        <f t="shared" si="3"/>
        <v>3.72</v>
      </c>
      <c r="AM131" s="357">
        <f t="shared" si="4"/>
        <v>7.44</v>
      </c>
      <c r="AN131" s="382">
        <f t="shared" si="18"/>
        <v>3.72</v>
      </c>
      <c r="AO131" s="357">
        <f t="shared" si="6"/>
        <v>11.09</v>
      </c>
    </row>
    <row r="132" spans="20:41" ht="20.100000000000001" customHeight="1" x14ac:dyDescent="0.25">
      <c r="W132" s="380">
        <f t="shared" si="7"/>
        <v>14</v>
      </c>
      <c r="X132" s="117">
        <f t="shared" si="8"/>
        <v>0.10619999999999999</v>
      </c>
      <c r="Y132" s="117">
        <f t="shared" si="9"/>
        <v>0.17800000000000002</v>
      </c>
      <c r="Z132" s="117">
        <f t="shared" si="10"/>
        <v>7.1199999999999999E-2</v>
      </c>
      <c r="AA132" s="118">
        <f t="shared" si="11"/>
        <v>3.56E-2</v>
      </c>
      <c r="AB132" s="118">
        <f t="shared" si="12"/>
        <v>7.1199999999999999E-2</v>
      </c>
      <c r="AC132" s="117">
        <f t="shared" si="13"/>
        <v>3.56E-2</v>
      </c>
      <c r="AD132" s="118">
        <f t="shared" si="14"/>
        <v>0.10619999999999999</v>
      </c>
      <c r="AH132" s="379">
        <v>14</v>
      </c>
      <c r="AI132" s="382">
        <f t="shared" si="15"/>
        <v>10.62</v>
      </c>
      <c r="AJ132" s="382">
        <f t="shared" si="16"/>
        <v>17.8</v>
      </c>
      <c r="AK132" s="382">
        <f t="shared" si="17"/>
        <v>7.12</v>
      </c>
      <c r="AL132" s="357">
        <f t="shared" si="3"/>
        <v>3.56</v>
      </c>
      <c r="AM132" s="357">
        <f t="shared" si="4"/>
        <v>7.12</v>
      </c>
      <c r="AN132" s="382">
        <f t="shared" si="18"/>
        <v>3.56</v>
      </c>
      <c r="AO132" s="357">
        <f t="shared" si="6"/>
        <v>10.62</v>
      </c>
    </row>
    <row r="133" spans="20:41" ht="20.100000000000001" customHeight="1" x14ac:dyDescent="0.25">
      <c r="W133" s="380">
        <f t="shared" si="7"/>
        <v>15</v>
      </c>
      <c r="X133" s="117">
        <f t="shared" si="8"/>
        <v>0.10150000000000001</v>
      </c>
      <c r="Y133" s="117">
        <f t="shared" si="9"/>
        <v>0.17</v>
      </c>
      <c r="Z133" s="117">
        <f t="shared" si="10"/>
        <v>6.8000000000000005E-2</v>
      </c>
      <c r="AA133" s="118">
        <f t="shared" si="11"/>
        <v>3.4000000000000002E-2</v>
      </c>
      <c r="AB133" s="118">
        <f t="shared" si="12"/>
        <v>6.8000000000000005E-2</v>
      </c>
      <c r="AC133" s="117">
        <f t="shared" si="13"/>
        <v>3.4000000000000002E-2</v>
      </c>
      <c r="AD133" s="118">
        <f t="shared" si="14"/>
        <v>0.10150000000000001</v>
      </c>
      <c r="AH133" s="379">
        <v>15</v>
      </c>
      <c r="AI133" s="382">
        <f t="shared" si="15"/>
        <v>10.15</v>
      </c>
      <c r="AJ133" s="382">
        <f t="shared" si="16"/>
        <v>17</v>
      </c>
      <c r="AK133" s="382">
        <f t="shared" si="17"/>
        <v>6.8000000000000007</v>
      </c>
      <c r="AL133" s="357">
        <f t="shared" si="3"/>
        <v>3.4000000000000004</v>
      </c>
      <c r="AM133" s="357">
        <f t="shared" si="4"/>
        <v>6.8000000000000007</v>
      </c>
      <c r="AN133" s="382">
        <f t="shared" si="18"/>
        <v>3.4000000000000004</v>
      </c>
      <c r="AO133" s="357">
        <f t="shared" si="6"/>
        <v>10.15</v>
      </c>
    </row>
    <row r="134" spans="20:41" ht="20.100000000000001" customHeight="1" x14ac:dyDescent="0.25">
      <c r="W134" s="380">
        <f t="shared" si="7"/>
        <v>16</v>
      </c>
      <c r="X134" s="117">
        <f t="shared" si="8"/>
        <v>9.6799999999999997E-2</v>
      </c>
      <c r="Y134" s="117">
        <f t="shared" si="9"/>
        <v>0.16200000000000001</v>
      </c>
      <c r="Z134" s="117">
        <f t="shared" si="10"/>
        <v>6.480000000000001E-2</v>
      </c>
      <c r="AA134" s="118">
        <f t="shared" si="11"/>
        <v>3.2400000000000005E-2</v>
      </c>
      <c r="AB134" s="118">
        <f t="shared" si="12"/>
        <v>6.480000000000001E-2</v>
      </c>
      <c r="AC134" s="117">
        <f t="shared" si="13"/>
        <v>3.2400000000000005E-2</v>
      </c>
      <c r="AD134" s="118">
        <f t="shared" si="14"/>
        <v>9.6799999999999997E-2</v>
      </c>
      <c r="AH134" s="379">
        <v>16</v>
      </c>
      <c r="AI134" s="382">
        <f t="shared" si="15"/>
        <v>9.68</v>
      </c>
      <c r="AJ134" s="382">
        <f t="shared" si="16"/>
        <v>16.2</v>
      </c>
      <c r="AK134" s="382">
        <f t="shared" si="17"/>
        <v>6.48</v>
      </c>
      <c r="AL134" s="357">
        <f t="shared" si="3"/>
        <v>3.24</v>
      </c>
      <c r="AM134" s="357">
        <f t="shared" si="4"/>
        <v>6.48</v>
      </c>
      <c r="AN134" s="382">
        <f t="shared" si="18"/>
        <v>3.24</v>
      </c>
      <c r="AO134" s="357">
        <f t="shared" si="6"/>
        <v>9.68</v>
      </c>
    </row>
    <row r="135" spans="20:41" ht="20.100000000000001" customHeight="1" x14ac:dyDescent="0.25">
      <c r="W135" s="380">
        <f t="shared" si="7"/>
        <v>17</v>
      </c>
      <c r="X135" s="117">
        <f t="shared" si="8"/>
        <v>9.2100000000000015E-2</v>
      </c>
      <c r="Y135" s="117">
        <f t="shared" si="9"/>
        <v>0.154</v>
      </c>
      <c r="Z135" s="117">
        <f t="shared" si="10"/>
        <v>6.1600000000000002E-2</v>
      </c>
      <c r="AA135" s="118">
        <f t="shared" si="11"/>
        <v>3.0800000000000001E-2</v>
      </c>
      <c r="AB135" s="118">
        <f t="shared" si="12"/>
        <v>6.1600000000000002E-2</v>
      </c>
      <c r="AC135" s="117">
        <f t="shared" si="13"/>
        <v>3.0800000000000001E-2</v>
      </c>
      <c r="AD135" s="118">
        <f t="shared" si="14"/>
        <v>9.2100000000000015E-2</v>
      </c>
      <c r="AH135" s="379">
        <v>17</v>
      </c>
      <c r="AI135" s="382">
        <f t="shared" si="15"/>
        <v>9.2100000000000009</v>
      </c>
      <c r="AJ135" s="382">
        <f t="shared" si="16"/>
        <v>15.399999999999999</v>
      </c>
      <c r="AK135" s="382">
        <f t="shared" si="17"/>
        <v>6.16</v>
      </c>
      <c r="AL135" s="357">
        <f t="shared" si="3"/>
        <v>3.08</v>
      </c>
      <c r="AM135" s="357">
        <f t="shared" si="4"/>
        <v>6.16</v>
      </c>
      <c r="AN135" s="382">
        <f t="shared" si="18"/>
        <v>3.08</v>
      </c>
      <c r="AO135" s="357">
        <f t="shared" si="6"/>
        <v>9.2100000000000009</v>
      </c>
    </row>
    <row r="136" spans="20:41" ht="20.100000000000001" customHeight="1" x14ac:dyDescent="0.25">
      <c r="W136" s="380">
        <f t="shared" si="7"/>
        <v>18</v>
      </c>
      <c r="X136" s="117">
        <f t="shared" si="8"/>
        <v>8.7400000000000005E-2</v>
      </c>
      <c r="Y136" s="117">
        <f t="shared" si="9"/>
        <v>0.14599999999999999</v>
      </c>
      <c r="Z136" s="117">
        <f t="shared" si="10"/>
        <v>5.8400000000000001E-2</v>
      </c>
      <c r="AA136" s="118">
        <f t="shared" si="11"/>
        <v>2.92E-2</v>
      </c>
      <c r="AB136" s="118">
        <f t="shared" si="12"/>
        <v>5.8400000000000001E-2</v>
      </c>
      <c r="AC136" s="117">
        <f t="shared" si="13"/>
        <v>2.92E-2</v>
      </c>
      <c r="AD136" s="118">
        <f t="shared" si="14"/>
        <v>8.7400000000000005E-2</v>
      </c>
      <c r="AH136" s="379">
        <v>18</v>
      </c>
      <c r="AI136" s="382">
        <f t="shared" si="15"/>
        <v>8.74</v>
      </c>
      <c r="AJ136" s="382">
        <f t="shared" si="16"/>
        <v>14.6</v>
      </c>
      <c r="AK136" s="382">
        <f t="shared" si="17"/>
        <v>5.84</v>
      </c>
      <c r="AL136" s="357">
        <f t="shared" si="3"/>
        <v>2.92</v>
      </c>
      <c r="AM136" s="357">
        <f t="shared" si="4"/>
        <v>5.84</v>
      </c>
      <c r="AN136" s="382">
        <f t="shared" si="18"/>
        <v>2.92</v>
      </c>
      <c r="AO136" s="357">
        <f t="shared" si="6"/>
        <v>8.74</v>
      </c>
    </row>
    <row r="137" spans="20:41" ht="20.100000000000001" customHeight="1" x14ac:dyDescent="0.25">
      <c r="W137" s="380">
        <f t="shared" si="7"/>
        <v>19</v>
      </c>
      <c r="X137" s="117">
        <f t="shared" si="8"/>
        <v>8.2699999999999996E-2</v>
      </c>
      <c r="Y137" s="117">
        <f t="shared" si="9"/>
        <v>0.13800000000000001</v>
      </c>
      <c r="Z137" s="117">
        <f t="shared" si="10"/>
        <v>5.5200000000000006E-2</v>
      </c>
      <c r="AA137" s="118">
        <f t="shared" si="11"/>
        <v>2.7600000000000003E-2</v>
      </c>
      <c r="AB137" s="118">
        <f t="shared" si="12"/>
        <v>5.5200000000000006E-2</v>
      </c>
      <c r="AC137" s="117">
        <f t="shared" si="13"/>
        <v>2.7600000000000003E-2</v>
      </c>
      <c r="AD137" s="118">
        <f t="shared" si="14"/>
        <v>8.2699999999999996E-2</v>
      </c>
      <c r="AH137" s="379">
        <v>19</v>
      </c>
      <c r="AI137" s="382">
        <f t="shared" si="15"/>
        <v>8.27</v>
      </c>
      <c r="AJ137" s="382">
        <f t="shared" si="16"/>
        <v>13.8</v>
      </c>
      <c r="AK137" s="382">
        <f t="shared" si="17"/>
        <v>5.5200000000000005</v>
      </c>
      <c r="AL137" s="357">
        <f t="shared" si="3"/>
        <v>2.7600000000000002</v>
      </c>
      <c r="AM137" s="357">
        <f t="shared" si="4"/>
        <v>5.5200000000000005</v>
      </c>
      <c r="AN137" s="382">
        <f t="shared" si="18"/>
        <v>2.7600000000000002</v>
      </c>
      <c r="AO137" s="357">
        <f t="shared" si="6"/>
        <v>8.27</v>
      </c>
    </row>
    <row r="138" spans="20:41" ht="20.100000000000001" customHeight="1" x14ac:dyDescent="0.25">
      <c r="T138" s="385" t="str">
        <f>IF(P147&gt;0.01,"Reduzir o número de casas decimais","")</f>
        <v/>
      </c>
      <c r="U138" s="385"/>
      <c r="W138" s="380">
        <f t="shared" si="7"/>
        <v>20</v>
      </c>
      <c r="X138" s="117">
        <f t="shared" si="8"/>
        <v>7.8E-2</v>
      </c>
      <c r="Y138" s="117">
        <f t="shared" si="9"/>
        <v>0.13</v>
      </c>
      <c r="Z138" s="117">
        <f t="shared" si="10"/>
        <v>5.2000000000000005E-2</v>
      </c>
      <c r="AA138" s="118">
        <f t="shared" si="11"/>
        <v>2.6000000000000002E-2</v>
      </c>
      <c r="AB138" s="118">
        <f t="shared" si="12"/>
        <v>5.2000000000000005E-2</v>
      </c>
      <c r="AC138" s="117">
        <f t="shared" si="13"/>
        <v>2.6000000000000002E-2</v>
      </c>
      <c r="AD138" s="118">
        <f t="shared" si="14"/>
        <v>7.8E-2</v>
      </c>
      <c r="AH138" s="379">
        <v>20</v>
      </c>
      <c r="AI138" s="382">
        <f t="shared" si="15"/>
        <v>7.8</v>
      </c>
      <c r="AJ138" s="382">
        <f t="shared" si="16"/>
        <v>13</v>
      </c>
      <c r="AK138" s="382">
        <f t="shared" si="17"/>
        <v>5.2</v>
      </c>
      <c r="AL138" s="357">
        <f t="shared" si="3"/>
        <v>2.6</v>
      </c>
      <c r="AM138" s="357">
        <f t="shared" si="4"/>
        <v>5.2</v>
      </c>
      <c r="AN138" s="382">
        <f t="shared" si="18"/>
        <v>2.6</v>
      </c>
      <c r="AO138" s="357">
        <f t="shared" si="6"/>
        <v>7.8</v>
      </c>
    </row>
    <row r="139" spans="20:41" ht="20.100000000000001" customHeight="1" x14ac:dyDescent="0.25">
      <c r="W139" s="380">
        <f t="shared" si="7"/>
        <v>21</v>
      </c>
      <c r="X139" s="117">
        <f t="shared" si="8"/>
        <v>7.0199999999999999E-2</v>
      </c>
      <c r="Y139" s="117">
        <f t="shared" si="9"/>
        <v>0.11699999999999999</v>
      </c>
      <c r="Z139" s="117">
        <f t="shared" si="10"/>
        <v>4.6799999999999994E-2</v>
      </c>
      <c r="AA139" s="118">
        <f t="shared" si="11"/>
        <v>2.3399999999999997E-2</v>
      </c>
      <c r="AB139" s="118">
        <f t="shared" si="12"/>
        <v>4.6799999999999994E-2</v>
      </c>
      <c r="AC139" s="117">
        <f t="shared" si="13"/>
        <v>2.3399999999999997E-2</v>
      </c>
      <c r="AD139" s="118">
        <f t="shared" si="14"/>
        <v>7.0199999999999999E-2</v>
      </c>
      <c r="AH139" s="379">
        <v>21</v>
      </c>
      <c r="AI139" s="382">
        <f t="shared" ref="AI139:AI148" si="19">7.8-(AH139-20)*7.8/10</f>
        <v>7.02</v>
      </c>
      <c r="AJ139" s="382">
        <f t="shared" ref="AJ139:AJ148" si="20">13-((AH139-20)*(13/10))</f>
        <v>11.7</v>
      </c>
      <c r="AK139" s="382">
        <f t="shared" ref="AK139:AK148" si="21">5.2-(AH139-20)*5.2/10</f>
        <v>4.68</v>
      </c>
      <c r="AL139" s="357">
        <f t="shared" si="3"/>
        <v>2.34</v>
      </c>
      <c r="AM139" s="357">
        <f t="shared" si="4"/>
        <v>4.68</v>
      </c>
      <c r="AN139" s="382">
        <f t="shared" ref="AN139:AN148" si="22">2.6-(AH139-20)*2.6/10</f>
        <v>2.34</v>
      </c>
      <c r="AO139" s="357">
        <f t="shared" si="6"/>
        <v>7.02</v>
      </c>
    </row>
    <row r="140" spans="20:41" ht="20.100000000000001" customHeight="1" x14ac:dyDescent="0.25">
      <c r="W140" s="380">
        <f t="shared" si="7"/>
        <v>22</v>
      </c>
      <c r="X140" s="117">
        <f t="shared" si="8"/>
        <v>6.2400000000000004E-2</v>
      </c>
      <c r="Y140" s="117">
        <f t="shared" si="9"/>
        <v>0.10400000000000001</v>
      </c>
      <c r="Z140" s="117">
        <f t="shared" si="10"/>
        <v>4.1599999999999998E-2</v>
      </c>
      <c r="AA140" s="118">
        <f t="shared" si="11"/>
        <v>2.0799999999999999E-2</v>
      </c>
      <c r="AB140" s="118">
        <f t="shared" si="12"/>
        <v>4.1599999999999998E-2</v>
      </c>
      <c r="AC140" s="117">
        <f t="shared" si="13"/>
        <v>2.0799999999999999E-2</v>
      </c>
      <c r="AD140" s="118">
        <f t="shared" si="14"/>
        <v>6.2400000000000004E-2</v>
      </c>
      <c r="AH140" s="379">
        <v>22</v>
      </c>
      <c r="AI140" s="382">
        <f t="shared" si="19"/>
        <v>6.24</v>
      </c>
      <c r="AJ140" s="382">
        <f t="shared" si="20"/>
        <v>10.4</v>
      </c>
      <c r="AK140" s="382">
        <f t="shared" si="21"/>
        <v>4.16</v>
      </c>
      <c r="AL140" s="357">
        <f t="shared" si="3"/>
        <v>2.08</v>
      </c>
      <c r="AM140" s="357">
        <f t="shared" si="4"/>
        <v>4.16</v>
      </c>
      <c r="AN140" s="382">
        <f t="shared" si="22"/>
        <v>2.08</v>
      </c>
      <c r="AO140" s="357">
        <f t="shared" si="6"/>
        <v>6.24</v>
      </c>
    </row>
    <row r="141" spans="20:41" ht="20.100000000000001" customHeight="1" x14ac:dyDescent="0.25">
      <c r="W141" s="380">
        <f t="shared" si="7"/>
        <v>23</v>
      </c>
      <c r="X141" s="117">
        <f t="shared" si="8"/>
        <v>5.4600000000000003E-2</v>
      </c>
      <c r="Y141" s="117">
        <f t="shared" si="9"/>
        <v>9.0999999999999998E-2</v>
      </c>
      <c r="Z141" s="117">
        <f t="shared" si="10"/>
        <v>3.6400000000000002E-2</v>
      </c>
      <c r="AA141" s="118">
        <f t="shared" si="11"/>
        <v>1.8200000000000001E-2</v>
      </c>
      <c r="AB141" s="118">
        <f t="shared" si="12"/>
        <v>3.6400000000000002E-2</v>
      </c>
      <c r="AC141" s="117">
        <f t="shared" si="13"/>
        <v>1.8200000000000001E-2</v>
      </c>
      <c r="AD141" s="118">
        <f t="shared" si="14"/>
        <v>5.4600000000000003E-2</v>
      </c>
      <c r="AH141" s="379">
        <v>23</v>
      </c>
      <c r="AI141" s="382">
        <f t="shared" si="19"/>
        <v>5.46</v>
      </c>
      <c r="AJ141" s="382">
        <f t="shared" si="20"/>
        <v>9.1</v>
      </c>
      <c r="AK141" s="382">
        <f t="shared" si="21"/>
        <v>3.64</v>
      </c>
      <c r="AL141" s="357">
        <f t="shared" si="3"/>
        <v>1.82</v>
      </c>
      <c r="AM141" s="357">
        <f t="shared" si="4"/>
        <v>3.64</v>
      </c>
      <c r="AN141" s="382">
        <f t="shared" si="22"/>
        <v>1.82</v>
      </c>
      <c r="AO141" s="357">
        <f t="shared" si="6"/>
        <v>5.46</v>
      </c>
    </row>
    <row r="142" spans="20:41" ht="20.100000000000001" customHeight="1" x14ac:dyDescent="0.25">
      <c r="W142" s="380">
        <f t="shared" si="7"/>
        <v>24</v>
      </c>
      <c r="X142" s="117">
        <f t="shared" si="8"/>
        <v>4.6799999999999994E-2</v>
      </c>
      <c r="Y142" s="117">
        <f t="shared" si="9"/>
        <v>7.8E-2</v>
      </c>
      <c r="Z142" s="117">
        <f t="shared" si="10"/>
        <v>3.1200000000000002E-2</v>
      </c>
      <c r="AA142" s="118">
        <f t="shared" si="11"/>
        <v>1.5600000000000001E-2</v>
      </c>
      <c r="AB142" s="118">
        <f t="shared" si="12"/>
        <v>3.1200000000000002E-2</v>
      </c>
      <c r="AC142" s="117">
        <f t="shared" si="13"/>
        <v>1.5600000000000001E-2</v>
      </c>
      <c r="AD142" s="118">
        <f t="shared" si="14"/>
        <v>4.6799999999999994E-2</v>
      </c>
      <c r="AH142" s="379">
        <v>24</v>
      </c>
      <c r="AI142" s="382">
        <f t="shared" si="19"/>
        <v>4.68</v>
      </c>
      <c r="AJ142" s="382">
        <f t="shared" si="20"/>
        <v>7.8</v>
      </c>
      <c r="AK142" s="382">
        <f t="shared" si="21"/>
        <v>3.12</v>
      </c>
      <c r="AL142" s="357">
        <f t="shared" si="3"/>
        <v>1.56</v>
      </c>
      <c r="AM142" s="357">
        <f t="shared" si="4"/>
        <v>3.12</v>
      </c>
      <c r="AN142" s="382">
        <f t="shared" si="22"/>
        <v>1.56</v>
      </c>
      <c r="AO142" s="357">
        <f t="shared" si="6"/>
        <v>4.68</v>
      </c>
    </row>
    <row r="143" spans="20:41" ht="20.100000000000001" customHeight="1" x14ac:dyDescent="0.25">
      <c r="W143" s="380">
        <f t="shared" si="7"/>
        <v>25</v>
      </c>
      <c r="X143" s="117">
        <f t="shared" si="8"/>
        <v>3.9E-2</v>
      </c>
      <c r="Y143" s="117">
        <f t="shared" si="9"/>
        <v>6.5000000000000002E-2</v>
      </c>
      <c r="Z143" s="117">
        <f t="shared" si="10"/>
        <v>2.6000000000000002E-2</v>
      </c>
      <c r="AA143" s="118">
        <f t="shared" si="11"/>
        <v>1.3000000000000001E-2</v>
      </c>
      <c r="AB143" s="118">
        <f t="shared" si="12"/>
        <v>2.6000000000000002E-2</v>
      </c>
      <c r="AC143" s="117">
        <f t="shared" si="13"/>
        <v>1.3000000000000001E-2</v>
      </c>
      <c r="AD143" s="118">
        <f t="shared" si="14"/>
        <v>3.9E-2</v>
      </c>
      <c r="AH143" s="379">
        <v>25</v>
      </c>
      <c r="AI143" s="382">
        <f t="shared" si="19"/>
        <v>3.9</v>
      </c>
      <c r="AJ143" s="382">
        <f t="shared" si="20"/>
        <v>6.5</v>
      </c>
      <c r="AK143" s="382">
        <f t="shared" si="21"/>
        <v>2.6</v>
      </c>
      <c r="AL143" s="357">
        <f t="shared" si="3"/>
        <v>1.3</v>
      </c>
      <c r="AM143" s="357">
        <f t="shared" si="4"/>
        <v>2.6</v>
      </c>
      <c r="AN143" s="382">
        <f t="shared" si="22"/>
        <v>1.3</v>
      </c>
      <c r="AO143" s="357">
        <f t="shared" si="6"/>
        <v>3.9</v>
      </c>
    </row>
    <row r="144" spans="20:41" ht="20.100000000000001" customHeight="1" x14ac:dyDescent="0.25">
      <c r="W144" s="380">
        <f t="shared" si="7"/>
        <v>26</v>
      </c>
      <c r="X144" s="117">
        <f t="shared" si="8"/>
        <v>3.1200000000000002E-2</v>
      </c>
      <c r="Y144" s="117">
        <f t="shared" si="9"/>
        <v>5.1999999999999991E-2</v>
      </c>
      <c r="Z144" s="117">
        <f t="shared" si="10"/>
        <v>2.0799999999999999E-2</v>
      </c>
      <c r="AA144" s="118">
        <f t="shared" si="11"/>
        <v>1.04E-2</v>
      </c>
      <c r="AB144" s="118">
        <f t="shared" si="12"/>
        <v>2.0799999999999999E-2</v>
      </c>
      <c r="AC144" s="117">
        <f t="shared" si="13"/>
        <v>1.04E-2</v>
      </c>
      <c r="AD144" s="118">
        <f t="shared" si="14"/>
        <v>3.1200000000000002E-2</v>
      </c>
      <c r="AH144" s="379">
        <v>26</v>
      </c>
      <c r="AI144" s="382">
        <f t="shared" si="19"/>
        <v>3.12</v>
      </c>
      <c r="AJ144" s="382">
        <f t="shared" si="20"/>
        <v>5.1999999999999993</v>
      </c>
      <c r="AK144" s="382">
        <f t="shared" si="21"/>
        <v>2.08</v>
      </c>
      <c r="AL144" s="357">
        <f t="shared" si="3"/>
        <v>1.04</v>
      </c>
      <c r="AM144" s="357">
        <f t="shared" si="4"/>
        <v>2.08</v>
      </c>
      <c r="AN144" s="382">
        <f t="shared" si="22"/>
        <v>1.04</v>
      </c>
      <c r="AO144" s="357">
        <f t="shared" si="6"/>
        <v>3.12</v>
      </c>
    </row>
    <row r="145" spans="23:41" ht="20.100000000000001" customHeight="1" x14ac:dyDescent="0.25">
      <c r="W145" s="380">
        <f t="shared" si="7"/>
        <v>27</v>
      </c>
      <c r="X145" s="117">
        <f t="shared" si="8"/>
        <v>2.3399999999999997E-2</v>
      </c>
      <c r="Y145" s="117">
        <f t="shared" si="9"/>
        <v>3.9000000000000007E-2</v>
      </c>
      <c r="Z145" s="117">
        <f t="shared" si="10"/>
        <v>1.5600000000000004E-2</v>
      </c>
      <c r="AA145" s="118">
        <f t="shared" si="11"/>
        <v>7.8000000000000022E-3</v>
      </c>
      <c r="AB145" s="118">
        <f t="shared" si="12"/>
        <v>1.5600000000000004E-2</v>
      </c>
      <c r="AC145" s="117">
        <f t="shared" si="13"/>
        <v>7.8000000000000022E-3</v>
      </c>
      <c r="AD145" s="118">
        <f t="shared" si="14"/>
        <v>2.3399999999999997E-2</v>
      </c>
      <c r="AH145" s="379">
        <v>27</v>
      </c>
      <c r="AI145" s="382">
        <f t="shared" si="19"/>
        <v>2.34</v>
      </c>
      <c r="AJ145" s="382">
        <f t="shared" si="20"/>
        <v>3.9000000000000004</v>
      </c>
      <c r="AK145" s="382">
        <f t="shared" si="21"/>
        <v>1.5600000000000005</v>
      </c>
      <c r="AL145" s="357">
        <f t="shared" si="3"/>
        <v>0.78000000000000025</v>
      </c>
      <c r="AM145" s="357">
        <f t="shared" si="4"/>
        <v>1.5600000000000005</v>
      </c>
      <c r="AN145" s="382">
        <f t="shared" si="22"/>
        <v>0.78000000000000025</v>
      </c>
      <c r="AO145" s="357">
        <f t="shared" si="6"/>
        <v>2.34</v>
      </c>
    </row>
    <row r="146" spans="23:41" ht="20.100000000000001" customHeight="1" x14ac:dyDescent="0.25">
      <c r="W146" s="380">
        <f t="shared" si="7"/>
        <v>28</v>
      </c>
      <c r="X146" s="117">
        <f t="shared" si="8"/>
        <v>1.5599999999999996E-2</v>
      </c>
      <c r="Y146" s="117">
        <f t="shared" si="9"/>
        <v>2.5999999999999995E-2</v>
      </c>
      <c r="Z146" s="117">
        <f t="shared" si="10"/>
        <v>1.04E-2</v>
      </c>
      <c r="AA146" s="118">
        <f t="shared" si="11"/>
        <v>5.1999999999999998E-3</v>
      </c>
      <c r="AB146" s="118">
        <f t="shared" si="12"/>
        <v>1.04E-2</v>
      </c>
      <c r="AC146" s="117">
        <f t="shared" si="13"/>
        <v>5.1999999999999998E-3</v>
      </c>
      <c r="AD146" s="118">
        <f t="shared" si="14"/>
        <v>1.5599999999999996E-2</v>
      </c>
      <c r="AH146" s="379">
        <v>28</v>
      </c>
      <c r="AI146" s="382">
        <f t="shared" si="19"/>
        <v>1.5599999999999996</v>
      </c>
      <c r="AJ146" s="382">
        <f t="shared" si="20"/>
        <v>2.5999999999999996</v>
      </c>
      <c r="AK146" s="382">
        <f t="shared" si="21"/>
        <v>1.04</v>
      </c>
      <c r="AL146" s="357">
        <f t="shared" si="3"/>
        <v>0.52</v>
      </c>
      <c r="AM146" s="357">
        <f t="shared" si="4"/>
        <v>1.04</v>
      </c>
      <c r="AN146" s="382">
        <f t="shared" si="22"/>
        <v>0.52</v>
      </c>
      <c r="AO146" s="357">
        <f t="shared" si="6"/>
        <v>1.5599999999999996</v>
      </c>
    </row>
    <row r="147" spans="23:41" ht="20.100000000000001" customHeight="1" x14ac:dyDescent="0.25">
      <c r="W147" s="380">
        <f t="shared" si="7"/>
        <v>29</v>
      </c>
      <c r="X147" s="117">
        <f t="shared" si="8"/>
        <v>7.7999999999999936E-3</v>
      </c>
      <c r="Y147" s="117">
        <f t="shared" si="9"/>
        <v>1.2999999999999989E-2</v>
      </c>
      <c r="Z147" s="117">
        <f t="shared" si="10"/>
        <v>5.1999999999999954E-3</v>
      </c>
      <c r="AA147" s="118">
        <f t="shared" si="11"/>
        <v>2.5999999999999977E-3</v>
      </c>
      <c r="AB147" s="118">
        <f t="shared" si="12"/>
        <v>5.1999999999999954E-3</v>
      </c>
      <c r="AC147" s="117">
        <f t="shared" si="13"/>
        <v>2.5999999999999977E-3</v>
      </c>
      <c r="AD147" s="118">
        <f t="shared" si="14"/>
        <v>7.7999999999999936E-3</v>
      </c>
      <c r="AH147" s="379">
        <v>29</v>
      </c>
      <c r="AI147" s="382">
        <f t="shared" si="19"/>
        <v>0.77999999999999936</v>
      </c>
      <c r="AJ147" s="382">
        <f t="shared" si="20"/>
        <v>1.2999999999999989</v>
      </c>
      <c r="AK147" s="382">
        <f t="shared" si="21"/>
        <v>0.51999999999999957</v>
      </c>
      <c r="AL147" s="357">
        <f t="shared" si="3"/>
        <v>0.25999999999999979</v>
      </c>
      <c r="AM147" s="357">
        <f t="shared" si="4"/>
        <v>0.51999999999999957</v>
      </c>
      <c r="AN147" s="382">
        <f t="shared" si="22"/>
        <v>0.25999999999999979</v>
      </c>
      <c r="AO147" s="357">
        <f t="shared" si="6"/>
        <v>0.77999999999999936</v>
      </c>
    </row>
    <row r="148" spans="23:41" ht="20.100000000000001" customHeight="1" x14ac:dyDescent="0.25">
      <c r="W148" s="380">
        <f t="shared" si="7"/>
        <v>30</v>
      </c>
      <c r="X148" s="117">
        <f t="shared" si="8"/>
        <v>0</v>
      </c>
      <c r="Y148" s="117">
        <f t="shared" si="9"/>
        <v>0</v>
      </c>
      <c r="Z148" s="117">
        <f t="shared" si="10"/>
        <v>0</v>
      </c>
      <c r="AA148" s="118">
        <f t="shared" si="11"/>
        <v>0</v>
      </c>
      <c r="AB148" s="118">
        <f t="shared" si="12"/>
        <v>0</v>
      </c>
      <c r="AC148" s="117">
        <f t="shared" si="13"/>
        <v>0</v>
      </c>
      <c r="AD148" s="118">
        <f t="shared" si="14"/>
        <v>0</v>
      </c>
      <c r="AH148" s="379">
        <v>30</v>
      </c>
      <c r="AI148" s="382">
        <f t="shared" si="19"/>
        <v>0</v>
      </c>
      <c r="AJ148" s="382">
        <f t="shared" si="20"/>
        <v>0</v>
      </c>
      <c r="AK148" s="382">
        <f t="shared" si="21"/>
        <v>0</v>
      </c>
      <c r="AL148" s="357">
        <f t="shared" si="3"/>
        <v>0</v>
      </c>
      <c r="AM148" s="357">
        <f t="shared" si="4"/>
        <v>0</v>
      </c>
      <c r="AN148" s="382">
        <f t="shared" si="22"/>
        <v>0</v>
      </c>
      <c r="AO148" s="357">
        <f t="shared" si="6"/>
        <v>0</v>
      </c>
    </row>
    <row r="149" spans="23:41" ht="20.100000000000001" customHeight="1" x14ac:dyDescent="0.25">
      <c r="W149" s="380">
        <f t="shared" si="7"/>
        <v>31</v>
      </c>
      <c r="X149" s="117">
        <f t="shared" si="8"/>
        <v>0</v>
      </c>
      <c r="Y149" s="117">
        <f t="shared" si="9"/>
        <v>0</v>
      </c>
      <c r="Z149" s="117">
        <f t="shared" si="10"/>
        <v>0</v>
      </c>
      <c r="AA149" s="118">
        <f t="shared" si="11"/>
        <v>0</v>
      </c>
      <c r="AB149" s="118">
        <f t="shared" si="12"/>
        <v>0</v>
      </c>
      <c r="AC149" s="117">
        <f t="shared" si="13"/>
        <v>0</v>
      </c>
      <c r="AD149" s="118">
        <f t="shared" si="14"/>
        <v>0</v>
      </c>
      <c r="AH149" s="379">
        <v>31</v>
      </c>
      <c r="AI149" s="357">
        <v>0</v>
      </c>
      <c r="AJ149" s="382">
        <v>0</v>
      </c>
      <c r="AK149" s="357">
        <v>0</v>
      </c>
      <c r="AL149" s="357">
        <f t="shared" si="3"/>
        <v>0</v>
      </c>
      <c r="AM149" s="357">
        <f t="shared" si="4"/>
        <v>0</v>
      </c>
      <c r="AN149" s="357">
        <v>0</v>
      </c>
      <c r="AO149" s="357">
        <f t="shared" si="6"/>
        <v>0</v>
      </c>
    </row>
    <row r="150" spans="23:41" ht="20.100000000000001" customHeight="1" x14ac:dyDescent="0.25">
      <c r="W150" s="380">
        <f t="shared" si="7"/>
        <v>32</v>
      </c>
      <c r="X150" s="117">
        <f t="shared" si="8"/>
        <v>0</v>
      </c>
      <c r="Y150" s="117">
        <f t="shared" si="9"/>
        <v>0</v>
      </c>
      <c r="Z150" s="117">
        <f t="shared" si="10"/>
        <v>0</v>
      </c>
      <c r="AA150" s="118">
        <f t="shared" si="11"/>
        <v>0</v>
      </c>
      <c r="AB150" s="118">
        <f t="shared" si="12"/>
        <v>0</v>
      </c>
      <c r="AC150" s="117">
        <f t="shared" si="13"/>
        <v>0</v>
      </c>
      <c r="AD150" s="118">
        <f t="shared" si="14"/>
        <v>0</v>
      </c>
      <c r="AH150" s="379">
        <v>32</v>
      </c>
      <c r="AI150" s="357">
        <v>0</v>
      </c>
      <c r="AJ150" s="382">
        <v>0</v>
      </c>
      <c r="AK150" s="357">
        <v>0</v>
      </c>
      <c r="AL150" s="357">
        <f t="shared" ref="AL150:AL181" si="23">AN150</f>
        <v>0</v>
      </c>
      <c r="AM150" s="357">
        <f t="shared" ref="AM150:AM181" si="24">AK150</f>
        <v>0</v>
      </c>
      <c r="AN150" s="357">
        <v>0</v>
      </c>
      <c r="AO150" s="357">
        <f t="shared" ref="AO150:AO181" si="25">AI150</f>
        <v>0</v>
      </c>
    </row>
    <row r="151" spans="23:41" ht="20.100000000000001" customHeight="1" x14ac:dyDescent="0.25">
      <c r="W151" s="380">
        <f t="shared" ref="W151:W182" si="26">AH151</f>
        <v>33</v>
      </c>
      <c r="X151" s="117">
        <f t="shared" ref="X151:X182" si="27">AI151/100</f>
        <v>0</v>
      </c>
      <c r="Y151" s="117">
        <f t="shared" ref="Y151:Y182" si="28">AJ151/100</f>
        <v>0</v>
      </c>
      <c r="Z151" s="117">
        <f t="shared" ref="Z151:Z182" si="29">AK151/100</f>
        <v>0</v>
      </c>
      <c r="AA151" s="118">
        <f t="shared" ref="AA151:AA182" si="30">AC151</f>
        <v>0</v>
      </c>
      <c r="AB151" s="118">
        <f t="shared" ref="AB151:AB182" si="31">Z151</f>
        <v>0</v>
      </c>
      <c r="AC151" s="117">
        <f t="shared" ref="AC151:AC182" si="32">AN151/100</f>
        <v>0</v>
      </c>
      <c r="AD151" s="118">
        <f t="shared" ref="AD151:AD182" si="33">X151</f>
        <v>0</v>
      </c>
      <c r="AH151" s="379">
        <v>33</v>
      </c>
      <c r="AI151" s="357">
        <v>0</v>
      </c>
      <c r="AJ151" s="382">
        <v>0</v>
      </c>
      <c r="AK151" s="357">
        <v>0</v>
      </c>
      <c r="AL151" s="357">
        <f t="shared" si="23"/>
        <v>0</v>
      </c>
      <c r="AM151" s="357">
        <f t="shared" si="24"/>
        <v>0</v>
      </c>
      <c r="AN151" s="357">
        <v>0</v>
      </c>
      <c r="AO151" s="357">
        <f t="shared" si="25"/>
        <v>0</v>
      </c>
    </row>
    <row r="152" spans="23:41" ht="20.100000000000001" customHeight="1" x14ac:dyDescent="0.25">
      <c r="W152" s="380">
        <f t="shared" si="26"/>
        <v>34</v>
      </c>
      <c r="X152" s="117">
        <f t="shared" si="27"/>
        <v>0</v>
      </c>
      <c r="Y152" s="117">
        <f t="shared" si="28"/>
        <v>0</v>
      </c>
      <c r="Z152" s="117">
        <f t="shared" si="29"/>
        <v>0</v>
      </c>
      <c r="AA152" s="118">
        <f t="shared" si="30"/>
        <v>0</v>
      </c>
      <c r="AB152" s="118">
        <f t="shared" si="31"/>
        <v>0</v>
      </c>
      <c r="AC152" s="117">
        <f t="shared" si="32"/>
        <v>0</v>
      </c>
      <c r="AD152" s="118">
        <f t="shared" si="33"/>
        <v>0</v>
      </c>
      <c r="AH152" s="379">
        <v>34</v>
      </c>
      <c r="AI152" s="357">
        <v>0</v>
      </c>
      <c r="AJ152" s="382">
        <v>0</v>
      </c>
      <c r="AK152" s="357">
        <v>0</v>
      </c>
      <c r="AL152" s="357">
        <f t="shared" si="23"/>
        <v>0</v>
      </c>
      <c r="AM152" s="357">
        <f t="shared" si="24"/>
        <v>0</v>
      </c>
      <c r="AN152" s="357">
        <v>0</v>
      </c>
      <c r="AO152" s="357">
        <f t="shared" si="25"/>
        <v>0</v>
      </c>
    </row>
    <row r="153" spans="23:41" ht="20.100000000000001" customHeight="1" x14ac:dyDescent="0.25">
      <c r="W153" s="380">
        <f t="shared" si="26"/>
        <v>35</v>
      </c>
      <c r="X153" s="117">
        <f t="shared" si="27"/>
        <v>0</v>
      </c>
      <c r="Y153" s="117">
        <f t="shared" si="28"/>
        <v>0</v>
      </c>
      <c r="Z153" s="117">
        <f t="shared" si="29"/>
        <v>0</v>
      </c>
      <c r="AA153" s="118">
        <f t="shared" si="30"/>
        <v>0</v>
      </c>
      <c r="AB153" s="118">
        <f t="shared" si="31"/>
        <v>0</v>
      </c>
      <c r="AC153" s="117">
        <f t="shared" si="32"/>
        <v>0</v>
      </c>
      <c r="AD153" s="118">
        <f t="shared" si="33"/>
        <v>0</v>
      </c>
      <c r="AH153" s="379">
        <v>35</v>
      </c>
      <c r="AI153" s="357">
        <v>0</v>
      </c>
      <c r="AJ153" s="382">
        <v>0</v>
      </c>
      <c r="AK153" s="357">
        <v>0</v>
      </c>
      <c r="AL153" s="357">
        <f t="shared" si="23"/>
        <v>0</v>
      </c>
      <c r="AM153" s="357">
        <f t="shared" si="24"/>
        <v>0</v>
      </c>
      <c r="AN153" s="357">
        <v>0</v>
      </c>
      <c r="AO153" s="357">
        <f t="shared" si="25"/>
        <v>0</v>
      </c>
    </row>
    <row r="154" spans="23:41" ht="20.100000000000001" customHeight="1" x14ac:dyDescent="0.25">
      <c r="W154" s="380">
        <f t="shared" si="26"/>
        <v>36</v>
      </c>
      <c r="X154" s="117">
        <f t="shared" si="27"/>
        <v>0</v>
      </c>
      <c r="Y154" s="117">
        <f t="shared" si="28"/>
        <v>0</v>
      </c>
      <c r="Z154" s="117">
        <f t="shared" si="29"/>
        <v>0</v>
      </c>
      <c r="AA154" s="118">
        <f t="shared" si="30"/>
        <v>0</v>
      </c>
      <c r="AB154" s="118">
        <f t="shared" si="31"/>
        <v>0</v>
      </c>
      <c r="AC154" s="117">
        <f t="shared" si="32"/>
        <v>0</v>
      </c>
      <c r="AD154" s="118">
        <f t="shared" si="33"/>
        <v>0</v>
      </c>
      <c r="AH154" s="379">
        <v>36</v>
      </c>
      <c r="AI154" s="357">
        <v>0</v>
      </c>
      <c r="AJ154" s="382">
        <v>0</v>
      </c>
      <c r="AK154" s="357">
        <v>0</v>
      </c>
      <c r="AL154" s="357">
        <f t="shared" si="23"/>
        <v>0</v>
      </c>
      <c r="AM154" s="357">
        <f t="shared" si="24"/>
        <v>0</v>
      </c>
      <c r="AN154" s="357">
        <v>0</v>
      </c>
      <c r="AO154" s="357">
        <f t="shared" si="25"/>
        <v>0</v>
      </c>
    </row>
    <row r="155" spans="23:41" ht="20.100000000000001" customHeight="1" x14ac:dyDescent="0.25">
      <c r="W155" s="380">
        <f t="shared" si="26"/>
        <v>37</v>
      </c>
      <c r="X155" s="117">
        <f t="shared" si="27"/>
        <v>0</v>
      </c>
      <c r="Y155" s="117">
        <f t="shared" si="28"/>
        <v>0</v>
      </c>
      <c r="Z155" s="117">
        <f t="shared" si="29"/>
        <v>0</v>
      </c>
      <c r="AA155" s="118">
        <f t="shared" si="30"/>
        <v>0</v>
      </c>
      <c r="AB155" s="118">
        <f t="shared" si="31"/>
        <v>0</v>
      </c>
      <c r="AC155" s="117">
        <f t="shared" si="32"/>
        <v>0</v>
      </c>
      <c r="AD155" s="118">
        <f t="shared" si="33"/>
        <v>0</v>
      </c>
      <c r="AH155" s="379">
        <v>37</v>
      </c>
      <c r="AI155" s="357">
        <v>0</v>
      </c>
      <c r="AJ155" s="382">
        <v>0</v>
      </c>
      <c r="AK155" s="357">
        <v>0</v>
      </c>
      <c r="AL155" s="357">
        <f t="shared" si="23"/>
        <v>0</v>
      </c>
      <c r="AM155" s="357">
        <f t="shared" si="24"/>
        <v>0</v>
      </c>
      <c r="AN155" s="357">
        <v>0</v>
      </c>
      <c r="AO155" s="357">
        <f t="shared" si="25"/>
        <v>0</v>
      </c>
    </row>
    <row r="156" spans="23:41" ht="20.100000000000001" customHeight="1" x14ac:dyDescent="0.25">
      <c r="W156" s="380">
        <f t="shared" si="26"/>
        <v>38</v>
      </c>
      <c r="X156" s="117">
        <f t="shared" si="27"/>
        <v>0</v>
      </c>
      <c r="Y156" s="117">
        <f t="shared" si="28"/>
        <v>0</v>
      </c>
      <c r="Z156" s="117">
        <f t="shared" si="29"/>
        <v>0</v>
      </c>
      <c r="AA156" s="118">
        <f t="shared" si="30"/>
        <v>0</v>
      </c>
      <c r="AB156" s="118">
        <f t="shared" si="31"/>
        <v>0</v>
      </c>
      <c r="AC156" s="117">
        <f t="shared" si="32"/>
        <v>0</v>
      </c>
      <c r="AD156" s="118">
        <f t="shared" si="33"/>
        <v>0</v>
      </c>
      <c r="AH156" s="379">
        <v>38</v>
      </c>
      <c r="AI156" s="357">
        <v>0</v>
      </c>
      <c r="AJ156" s="382">
        <v>0</v>
      </c>
      <c r="AK156" s="357">
        <v>0</v>
      </c>
      <c r="AL156" s="357">
        <f t="shared" si="23"/>
        <v>0</v>
      </c>
      <c r="AM156" s="357">
        <f t="shared" si="24"/>
        <v>0</v>
      </c>
      <c r="AN156" s="357">
        <v>0</v>
      </c>
      <c r="AO156" s="357">
        <f t="shared" si="25"/>
        <v>0</v>
      </c>
    </row>
    <row r="157" spans="23:41" ht="20.100000000000001" customHeight="1" x14ac:dyDescent="0.25">
      <c r="W157" s="380">
        <f t="shared" si="26"/>
        <v>39</v>
      </c>
      <c r="X157" s="117">
        <f t="shared" si="27"/>
        <v>0</v>
      </c>
      <c r="Y157" s="117">
        <f t="shared" si="28"/>
        <v>0</v>
      </c>
      <c r="Z157" s="117">
        <f t="shared" si="29"/>
        <v>0</v>
      </c>
      <c r="AA157" s="118">
        <f t="shared" si="30"/>
        <v>0</v>
      </c>
      <c r="AB157" s="118">
        <f t="shared" si="31"/>
        <v>0</v>
      </c>
      <c r="AC157" s="117">
        <f t="shared" si="32"/>
        <v>0</v>
      </c>
      <c r="AD157" s="118">
        <f t="shared" si="33"/>
        <v>0</v>
      </c>
      <c r="AH157" s="379">
        <v>39</v>
      </c>
      <c r="AI157" s="357">
        <v>0</v>
      </c>
      <c r="AJ157" s="382">
        <v>0</v>
      </c>
      <c r="AK157" s="357">
        <v>0</v>
      </c>
      <c r="AL157" s="357">
        <f t="shared" si="23"/>
        <v>0</v>
      </c>
      <c r="AM157" s="357">
        <f t="shared" si="24"/>
        <v>0</v>
      </c>
      <c r="AN157" s="357">
        <v>0</v>
      </c>
      <c r="AO157" s="357">
        <f t="shared" si="25"/>
        <v>0</v>
      </c>
    </row>
    <row r="158" spans="23:41" ht="20.100000000000001" customHeight="1" x14ac:dyDescent="0.25">
      <c r="W158" s="380">
        <f t="shared" si="26"/>
        <v>40</v>
      </c>
      <c r="X158" s="117">
        <f t="shared" si="27"/>
        <v>0</v>
      </c>
      <c r="Y158" s="117">
        <f t="shared" si="28"/>
        <v>0</v>
      </c>
      <c r="Z158" s="117">
        <f t="shared" si="29"/>
        <v>0</v>
      </c>
      <c r="AA158" s="118">
        <f t="shared" si="30"/>
        <v>0</v>
      </c>
      <c r="AB158" s="118">
        <f t="shared" si="31"/>
        <v>0</v>
      </c>
      <c r="AC158" s="117">
        <f t="shared" si="32"/>
        <v>0</v>
      </c>
      <c r="AD158" s="118">
        <f t="shared" si="33"/>
        <v>0</v>
      </c>
      <c r="AH158" s="379">
        <v>40</v>
      </c>
      <c r="AI158" s="357">
        <v>0</v>
      </c>
      <c r="AJ158" s="382">
        <v>0</v>
      </c>
      <c r="AK158" s="357">
        <v>0</v>
      </c>
      <c r="AL158" s="357">
        <f t="shared" si="23"/>
        <v>0</v>
      </c>
      <c r="AM158" s="357">
        <f t="shared" si="24"/>
        <v>0</v>
      </c>
      <c r="AN158" s="357">
        <v>0</v>
      </c>
      <c r="AO158" s="357">
        <f t="shared" si="25"/>
        <v>0</v>
      </c>
    </row>
    <row r="159" spans="23:41" ht="20.100000000000001" customHeight="1" x14ac:dyDescent="0.25">
      <c r="W159" s="380">
        <f t="shared" si="26"/>
        <v>41</v>
      </c>
      <c r="X159" s="117">
        <f t="shared" si="27"/>
        <v>0</v>
      </c>
      <c r="Y159" s="117">
        <f t="shared" si="28"/>
        <v>0</v>
      </c>
      <c r="Z159" s="117">
        <f t="shared" si="29"/>
        <v>0</v>
      </c>
      <c r="AA159" s="118">
        <f t="shared" si="30"/>
        <v>0</v>
      </c>
      <c r="AB159" s="118">
        <f t="shared" si="31"/>
        <v>0</v>
      </c>
      <c r="AC159" s="117">
        <f t="shared" si="32"/>
        <v>0</v>
      </c>
      <c r="AD159" s="118">
        <f t="shared" si="33"/>
        <v>0</v>
      </c>
      <c r="AH159" s="379">
        <v>41</v>
      </c>
      <c r="AI159" s="357">
        <v>0</v>
      </c>
      <c r="AJ159" s="382">
        <v>0</v>
      </c>
      <c r="AK159" s="357">
        <v>0</v>
      </c>
      <c r="AL159" s="357">
        <f t="shared" si="23"/>
        <v>0</v>
      </c>
      <c r="AM159" s="357">
        <f t="shared" si="24"/>
        <v>0</v>
      </c>
      <c r="AN159" s="357">
        <v>0</v>
      </c>
      <c r="AO159" s="357">
        <f t="shared" si="25"/>
        <v>0</v>
      </c>
    </row>
    <row r="160" spans="23:41" ht="20.100000000000001" customHeight="1" x14ac:dyDescent="0.25">
      <c r="W160" s="380">
        <f t="shared" si="26"/>
        <v>42</v>
      </c>
      <c r="X160" s="117">
        <f t="shared" si="27"/>
        <v>0</v>
      </c>
      <c r="Y160" s="117">
        <f t="shared" si="28"/>
        <v>0</v>
      </c>
      <c r="Z160" s="117">
        <f t="shared" si="29"/>
        <v>0</v>
      </c>
      <c r="AA160" s="118">
        <f t="shared" si="30"/>
        <v>0</v>
      </c>
      <c r="AB160" s="118">
        <f t="shared" si="31"/>
        <v>0</v>
      </c>
      <c r="AC160" s="117">
        <f t="shared" si="32"/>
        <v>0</v>
      </c>
      <c r="AD160" s="118">
        <f t="shared" si="33"/>
        <v>0</v>
      </c>
      <c r="AH160" s="379">
        <v>42</v>
      </c>
      <c r="AI160" s="357">
        <v>0</v>
      </c>
      <c r="AJ160" s="382">
        <v>0</v>
      </c>
      <c r="AK160" s="357">
        <v>0</v>
      </c>
      <c r="AL160" s="357">
        <f t="shared" si="23"/>
        <v>0</v>
      </c>
      <c r="AM160" s="357">
        <f t="shared" si="24"/>
        <v>0</v>
      </c>
      <c r="AN160" s="357">
        <v>0</v>
      </c>
      <c r="AO160" s="357">
        <f t="shared" si="25"/>
        <v>0</v>
      </c>
    </row>
    <row r="161" spans="23:41" ht="20.100000000000001" customHeight="1" x14ac:dyDescent="0.25">
      <c r="W161" s="380">
        <f t="shared" si="26"/>
        <v>43</v>
      </c>
      <c r="X161" s="117">
        <f t="shared" si="27"/>
        <v>0</v>
      </c>
      <c r="Y161" s="117">
        <f t="shared" si="28"/>
        <v>0</v>
      </c>
      <c r="Z161" s="117">
        <f t="shared" si="29"/>
        <v>0</v>
      </c>
      <c r="AA161" s="118">
        <f t="shared" si="30"/>
        <v>0</v>
      </c>
      <c r="AB161" s="118">
        <f t="shared" si="31"/>
        <v>0</v>
      </c>
      <c r="AC161" s="117">
        <f t="shared" si="32"/>
        <v>0</v>
      </c>
      <c r="AD161" s="118">
        <f t="shared" si="33"/>
        <v>0</v>
      </c>
      <c r="AH161" s="379">
        <v>43</v>
      </c>
      <c r="AI161" s="357">
        <v>0</v>
      </c>
      <c r="AJ161" s="382">
        <v>0</v>
      </c>
      <c r="AK161" s="357">
        <v>0</v>
      </c>
      <c r="AL161" s="357">
        <f t="shared" si="23"/>
        <v>0</v>
      </c>
      <c r="AM161" s="357">
        <f t="shared" si="24"/>
        <v>0</v>
      </c>
      <c r="AN161" s="357">
        <v>0</v>
      </c>
      <c r="AO161" s="357">
        <f t="shared" si="25"/>
        <v>0</v>
      </c>
    </row>
    <row r="162" spans="23:41" ht="20.100000000000001" customHeight="1" x14ac:dyDescent="0.25">
      <c r="W162" s="380">
        <f t="shared" si="26"/>
        <v>44</v>
      </c>
      <c r="X162" s="117">
        <f t="shared" si="27"/>
        <v>0</v>
      </c>
      <c r="Y162" s="117">
        <f t="shared" si="28"/>
        <v>0</v>
      </c>
      <c r="Z162" s="117">
        <f t="shared" si="29"/>
        <v>0</v>
      </c>
      <c r="AA162" s="118">
        <f t="shared" si="30"/>
        <v>0</v>
      </c>
      <c r="AB162" s="118">
        <f t="shared" si="31"/>
        <v>0</v>
      </c>
      <c r="AC162" s="117">
        <f t="shared" si="32"/>
        <v>0</v>
      </c>
      <c r="AD162" s="118">
        <f t="shared" si="33"/>
        <v>0</v>
      </c>
      <c r="AH162" s="379">
        <v>44</v>
      </c>
      <c r="AI162" s="357">
        <v>0</v>
      </c>
      <c r="AJ162" s="382">
        <v>0</v>
      </c>
      <c r="AK162" s="357">
        <v>0</v>
      </c>
      <c r="AL162" s="357">
        <f t="shared" si="23"/>
        <v>0</v>
      </c>
      <c r="AM162" s="357">
        <f t="shared" si="24"/>
        <v>0</v>
      </c>
      <c r="AN162" s="357">
        <v>0</v>
      </c>
      <c r="AO162" s="357">
        <f t="shared" si="25"/>
        <v>0</v>
      </c>
    </row>
    <row r="163" spans="23:41" ht="20.100000000000001" customHeight="1" x14ac:dyDescent="0.25">
      <c r="W163" s="380">
        <f t="shared" si="26"/>
        <v>45</v>
      </c>
      <c r="X163" s="117">
        <f t="shared" si="27"/>
        <v>0</v>
      </c>
      <c r="Y163" s="117">
        <f t="shared" si="28"/>
        <v>0</v>
      </c>
      <c r="Z163" s="117">
        <f t="shared" si="29"/>
        <v>0</v>
      </c>
      <c r="AA163" s="118">
        <f t="shared" si="30"/>
        <v>0</v>
      </c>
      <c r="AB163" s="118">
        <f t="shared" si="31"/>
        <v>0</v>
      </c>
      <c r="AC163" s="117">
        <f t="shared" si="32"/>
        <v>0</v>
      </c>
      <c r="AD163" s="118">
        <f t="shared" si="33"/>
        <v>0</v>
      </c>
      <c r="AH163" s="379">
        <v>45</v>
      </c>
      <c r="AI163" s="357">
        <v>0</v>
      </c>
      <c r="AJ163" s="382">
        <v>0</v>
      </c>
      <c r="AK163" s="357">
        <v>0</v>
      </c>
      <c r="AL163" s="357">
        <f t="shared" si="23"/>
        <v>0</v>
      </c>
      <c r="AM163" s="357">
        <f t="shared" si="24"/>
        <v>0</v>
      </c>
      <c r="AN163" s="357">
        <v>0</v>
      </c>
      <c r="AO163" s="357">
        <f t="shared" si="25"/>
        <v>0</v>
      </c>
    </row>
    <row r="164" spans="23:41" ht="20.100000000000001" customHeight="1" x14ac:dyDescent="0.25">
      <c r="W164" s="380">
        <f t="shared" si="26"/>
        <v>46</v>
      </c>
      <c r="X164" s="117">
        <f t="shared" si="27"/>
        <v>0</v>
      </c>
      <c r="Y164" s="117">
        <f t="shared" si="28"/>
        <v>0</v>
      </c>
      <c r="Z164" s="117">
        <f t="shared" si="29"/>
        <v>0</v>
      </c>
      <c r="AA164" s="118">
        <f t="shared" si="30"/>
        <v>0</v>
      </c>
      <c r="AB164" s="118">
        <f t="shared" si="31"/>
        <v>0</v>
      </c>
      <c r="AC164" s="117">
        <f t="shared" si="32"/>
        <v>0</v>
      </c>
      <c r="AD164" s="118">
        <f t="shared" si="33"/>
        <v>0</v>
      </c>
      <c r="AH164" s="379">
        <v>46</v>
      </c>
      <c r="AI164" s="357">
        <v>0</v>
      </c>
      <c r="AJ164" s="382">
        <v>0</v>
      </c>
      <c r="AK164" s="357">
        <v>0</v>
      </c>
      <c r="AL164" s="357">
        <f t="shared" si="23"/>
        <v>0</v>
      </c>
      <c r="AM164" s="357">
        <f t="shared" si="24"/>
        <v>0</v>
      </c>
      <c r="AN164" s="357">
        <v>0</v>
      </c>
      <c r="AO164" s="357">
        <f t="shared" si="25"/>
        <v>0</v>
      </c>
    </row>
    <row r="165" spans="23:41" ht="20.100000000000001" customHeight="1" x14ac:dyDescent="0.25">
      <c r="W165" s="380">
        <f t="shared" si="26"/>
        <v>47</v>
      </c>
      <c r="X165" s="117">
        <f t="shared" si="27"/>
        <v>0</v>
      </c>
      <c r="Y165" s="117">
        <f t="shared" si="28"/>
        <v>0</v>
      </c>
      <c r="Z165" s="117">
        <f t="shared" si="29"/>
        <v>0</v>
      </c>
      <c r="AA165" s="118">
        <f t="shared" si="30"/>
        <v>0</v>
      </c>
      <c r="AB165" s="118">
        <f t="shared" si="31"/>
        <v>0</v>
      </c>
      <c r="AC165" s="117">
        <f t="shared" si="32"/>
        <v>0</v>
      </c>
      <c r="AD165" s="118">
        <f t="shared" si="33"/>
        <v>0</v>
      </c>
      <c r="AH165" s="379">
        <v>47</v>
      </c>
      <c r="AI165" s="357">
        <v>0</v>
      </c>
      <c r="AJ165" s="382">
        <v>0</v>
      </c>
      <c r="AK165" s="357">
        <v>0</v>
      </c>
      <c r="AL165" s="357">
        <f t="shared" si="23"/>
        <v>0</v>
      </c>
      <c r="AM165" s="357">
        <f t="shared" si="24"/>
        <v>0</v>
      </c>
      <c r="AN165" s="357">
        <v>0</v>
      </c>
      <c r="AO165" s="357">
        <f t="shared" si="25"/>
        <v>0</v>
      </c>
    </row>
    <row r="166" spans="23:41" ht="20.100000000000001" customHeight="1" x14ac:dyDescent="0.25">
      <c r="W166" s="380">
        <f t="shared" si="26"/>
        <v>48</v>
      </c>
      <c r="X166" s="117">
        <f t="shared" si="27"/>
        <v>0</v>
      </c>
      <c r="Y166" s="117">
        <f t="shared" si="28"/>
        <v>0</v>
      </c>
      <c r="Z166" s="117">
        <f t="shared" si="29"/>
        <v>0</v>
      </c>
      <c r="AA166" s="118">
        <f t="shared" si="30"/>
        <v>0</v>
      </c>
      <c r="AB166" s="118">
        <f t="shared" si="31"/>
        <v>0</v>
      </c>
      <c r="AC166" s="117">
        <f t="shared" si="32"/>
        <v>0</v>
      </c>
      <c r="AD166" s="118">
        <f t="shared" si="33"/>
        <v>0</v>
      </c>
      <c r="AH166" s="379">
        <v>48</v>
      </c>
      <c r="AI166" s="357">
        <v>0</v>
      </c>
      <c r="AJ166" s="382">
        <v>0</v>
      </c>
      <c r="AK166" s="357">
        <v>0</v>
      </c>
      <c r="AL166" s="357">
        <f t="shared" si="23"/>
        <v>0</v>
      </c>
      <c r="AM166" s="357">
        <f t="shared" si="24"/>
        <v>0</v>
      </c>
      <c r="AN166" s="357">
        <v>0</v>
      </c>
      <c r="AO166" s="357">
        <f t="shared" si="25"/>
        <v>0</v>
      </c>
    </row>
    <row r="167" spans="23:41" ht="20.100000000000001" customHeight="1" x14ac:dyDescent="0.25">
      <c r="W167" s="380">
        <f t="shared" si="26"/>
        <v>49</v>
      </c>
      <c r="X167" s="117">
        <f t="shared" si="27"/>
        <v>0</v>
      </c>
      <c r="Y167" s="117">
        <f t="shared" si="28"/>
        <v>0</v>
      </c>
      <c r="Z167" s="117">
        <f t="shared" si="29"/>
        <v>0</v>
      </c>
      <c r="AA167" s="118">
        <f t="shared" si="30"/>
        <v>0</v>
      </c>
      <c r="AB167" s="118">
        <f t="shared" si="31"/>
        <v>0</v>
      </c>
      <c r="AC167" s="117">
        <f t="shared" si="32"/>
        <v>0</v>
      </c>
      <c r="AD167" s="118">
        <f t="shared" si="33"/>
        <v>0</v>
      </c>
      <c r="AH167" s="379">
        <v>49</v>
      </c>
      <c r="AI167" s="357">
        <v>0</v>
      </c>
      <c r="AJ167" s="382">
        <v>0</v>
      </c>
      <c r="AK167" s="357">
        <v>0</v>
      </c>
      <c r="AL167" s="357">
        <f t="shared" si="23"/>
        <v>0</v>
      </c>
      <c r="AM167" s="357">
        <f t="shared" si="24"/>
        <v>0</v>
      </c>
      <c r="AN167" s="357">
        <v>0</v>
      </c>
      <c r="AO167" s="357">
        <f t="shared" si="25"/>
        <v>0</v>
      </c>
    </row>
    <row r="168" spans="23:41" ht="20.100000000000001" customHeight="1" x14ac:dyDescent="0.25">
      <c r="W168" s="380">
        <f t="shared" si="26"/>
        <v>50</v>
      </c>
      <c r="X168" s="117">
        <f t="shared" si="27"/>
        <v>0</v>
      </c>
      <c r="Y168" s="117">
        <f t="shared" si="28"/>
        <v>0</v>
      </c>
      <c r="Z168" s="117">
        <f t="shared" si="29"/>
        <v>0</v>
      </c>
      <c r="AA168" s="118">
        <f t="shared" si="30"/>
        <v>0</v>
      </c>
      <c r="AB168" s="118">
        <f t="shared" si="31"/>
        <v>0</v>
      </c>
      <c r="AC168" s="117">
        <f t="shared" si="32"/>
        <v>0</v>
      </c>
      <c r="AD168" s="118">
        <f t="shared" si="33"/>
        <v>0</v>
      </c>
      <c r="AH168" s="379">
        <v>50</v>
      </c>
      <c r="AI168" s="357">
        <v>0</v>
      </c>
      <c r="AJ168" s="382">
        <v>0</v>
      </c>
      <c r="AK168" s="357">
        <v>0</v>
      </c>
      <c r="AL168" s="357">
        <f t="shared" si="23"/>
        <v>0</v>
      </c>
      <c r="AM168" s="357">
        <f t="shared" si="24"/>
        <v>0</v>
      </c>
      <c r="AN168" s="357">
        <v>0</v>
      </c>
      <c r="AO168" s="357">
        <f t="shared" si="25"/>
        <v>0</v>
      </c>
    </row>
    <row r="169" spans="23:41" ht="20.100000000000001" customHeight="1" x14ac:dyDescent="0.25">
      <c r="W169" s="380">
        <f t="shared" si="26"/>
        <v>51</v>
      </c>
      <c r="X169" s="117">
        <f t="shared" si="27"/>
        <v>0</v>
      </c>
      <c r="Y169" s="117">
        <f t="shared" si="28"/>
        <v>0</v>
      </c>
      <c r="Z169" s="117">
        <f t="shared" si="29"/>
        <v>0</v>
      </c>
      <c r="AA169" s="118">
        <f t="shared" si="30"/>
        <v>0</v>
      </c>
      <c r="AB169" s="118">
        <f t="shared" si="31"/>
        <v>0</v>
      </c>
      <c r="AC169" s="117">
        <f t="shared" si="32"/>
        <v>0</v>
      </c>
      <c r="AD169" s="118">
        <f t="shared" si="33"/>
        <v>0</v>
      </c>
      <c r="AH169" s="379">
        <v>51</v>
      </c>
      <c r="AI169" s="357">
        <v>0</v>
      </c>
      <c r="AJ169" s="382">
        <v>0</v>
      </c>
      <c r="AK169" s="357">
        <v>0</v>
      </c>
      <c r="AL169" s="357">
        <f t="shared" si="23"/>
        <v>0</v>
      </c>
      <c r="AM169" s="357">
        <f t="shared" si="24"/>
        <v>0</v>
      </c>
      <c r="AN169" s="357">
        <v>0</v>
      </c>
      <c r="AO169" s="357">
        <f t="shared" si="25"/>
        <v>0</v>
      </c>
    </row>
    <row r="170" spans="23:41" ht="20.100000000000001" customHeight="1" x14ac:dyDescent="0.25">
      <c r="W170" s="380">
        <f t="shared" si="26"/>
        <v>52</v>
      </c>
      <c r="X170" s="117">
        <f t="shared" si="27"/>
        <v>0</v>
      </c>
      <c r="Y170" s="117">
        <f t="shared" si="28"/>
        <v>0</v>
      </c>
      <c r="Z170" s="117">
        <f t="shared" si="29"/>
        <v>0</v>
      </c>
      <c r="AA170" s="118">
        <f t="shared" si="30"/>
        <v>0</v>
      </c>
      <c r="AB170" s="118">
        <f t="shared" si="31"/>
        <v>0</v>
      </c>
      <c r="AC170" s="117">
        <f t="shared" si="32"/>
        <v>0</v>
      </c>
      <c r="AD170" s="118">
        <f t="shared" si="33"/>
        <v>0</v>
      </c>
      <c r="AH170" s="379">
        <v>52</v>
      </c>
      <c r="AI170" s="357">
        <v>0</v>
      </c>
      <c r="AJ170" s="382">
        <v>0</v>
      </c>
      <c r="AK170" s="357">
        <v>0</v>
      </c>
      <c r="AL170" s="357">
        <f t="shared" si="23"/>
        <v>0</v>
      </c>
      <c r="AM170" s="357">
        <f t="shared" si="24"/>
        <v>0</v>
      </c>
      <c r="AN170" s="357">
        <v>0</v>
      </c>
      <c r="AO170" s="357">
        <f t="shared" si="25"/>
        <v>0</v>
      </c>
    </row>
    <row r="171" spans="23:41" ht="20.100000000000001" customHeight="1" x14ac:dyDescent="0.25">
      <c r="W171" s="380">
        <f t="shared" si="26"/>
        <v>53</v>
      </c>
      <c r="X171" s="117">
        <f t="shared" si="27"/>
        <v>0</v>
      </c>
      <c r="Y171" s="117">
        <f t="shared" si="28"/>
        <v>0</v>
      </c>
      <c r="Z171" s="117">
        <f t="shared" si="29"/>
        <v>0</v>
      </c>
      <c r="AA171" s="118">
        <f t="shared" si="30"/>
        <v>0</v>
      </c>
      <c r="AB171" s="118">
        <f t="shared" si="31"/>
        <v>0</v>
      </c>
      <c r="AC171" s="117">
        <f t="shared" si="32"/>
        <v>0</v>
      </c>
      <c r="AD171" s="118">
        <f t="shared" si="33"/>
        <v>0</v>
      </c>
      <c r="AH171" s="379">
        <v>53</v>
      </c>
      <c r="AI171" s="357">
        <v>0</v>
      </c>
      <c r="AJ171" s="382">
        <v>0</v>
      </c>
      <c r="AK171" s="357">
        <v>0</v>
      </c>
      <c r="AL171" s="357">
        <f t="shared" si="23"/>
        <v>0</v>
      </c>
      <c r="AM171" s="357">
        <f t="shared" si="24"/>
        <v>0</v>
      </c>
      <c r="AN171" s="357">
        <v>0</v>
      </c>
      <c r="AO171" s="357">
        <f t="shared" si="25"/>
        <v>0</v>
      </c>
    </row>
    <row r="172" spans="23:41" ht="20.100000000000001" customHeight="1" x14ac:dyDescent="0.25">
      <c r="W172" s="380">
        <f t="shared" si="26"/>
        <v>54</v>
      </c>
      <c r="X172" s="117">
        <f t="shared" si="27"/>
        <v>0</v>
      </c>
      <c r="Y172" s="117">
        <f t="shared" si="28"/>
        <v>0</v>
      </c>
      <c r="Z172" s="117">
        <f t="shared" si="29"/>
        <v>0</v>
      </c>
      <c r="AA172" s="118">
        <f t="shared" si="30"/>
        <v>0</v>
      </c>
      <c r="AB172" s="118">
        <f t="shared" si="31"/>
        <v>0</v>
      </c>
      <c r="AC172" s="117">
        <f t="shared" si="32"/>
        <v>0</v>
      </c>
      <c r="AD172" s="118">
        <f t="shared" si="33"/>
        <v>0</v>
      </c>
      <c r="AH172" s="379">
        <v>54</v>
      </c>
      <c r="AI172" s="357">
        <v>0</v>
      </c>
      <c r="AJ172" s="382">
        <v>0</v>
      </c>
      <c r="AK172" s="357">
        <v>0</v>
      </c>
      <c r="AL172" s="357">
        <f t="shared" si="23"/>
        <v>0</v>
      </c>
      <c r="AM172" s="357">
        <f t="shared" si="24"/>
        <v>0</v>
      </c>
      <c r="AN172" s="357">
        <v>0</v>
      </c>
      <c r="AO172" s="357">
        <f t="shared" si="25"/>
        <v>0</v>
      </c>
    </row>
    <row r="173" spans="23:41" ht="20.100000000000001" customHeight="1" x14ac:dyDescent="0.25">
      <c r="W173" s="380">
        <f t="shared" si="26"/>
        <v>55</v>
      </c>
      <c r="X173" s="117">
        <f t="shared" si="27"/>
        <v>0</v>
      </c>
      <c r="Y173" s="117">
        <f t="shared" si="28"/>
        <v>0</v>
      </c>
      <c r="Z173" s="117">
        <f t="shared" si="29"/>
        <v>0</v>
      </c>
      <c r="AA173" s="118">
        <f t="shared" si="30"/>
        <v>0</v>
      </c>
      <c r="AB173" s="118">
        <f t="shared" si="31"/>
        <v>0</v>
      </c>
      <c r="AC173" s="117">
        <f t="shared" si="32"/>
        <v>0</v>
      </c>
      <c r="AD173" s="118">
        <f t="shared" si="33"/>
        <v>0</v>
      </c>
      <c r="AH173" s="379">
        <v>55</v>
      </c>
      <c r="AI173" s="357">
        <v>0</v>
      </c>
      <c r="AJ173" s="382">
        <v>0</v>
      </c>
      <c r="AK173" s="357">
        <v>0</v>
      </c>
      <c r="AL173" s="357">
        <f t="shared" si="23"/>
        <v>0</v>
      </c>
      <c r="AM173" s="357">
        <f t="shared" si="24"/>
        <v>0</v>
      </c>
      <c r="AN173" s="357">
        <v>0</v>
      </c>
      <c r="AO173" s="357">
        <f t="shared" si="25"/>
        <v>0</v>
      </c>
    </row>
    <row r="174" spans="23:41" ht="20.100000000000001" customHeight="1" x14ac:dyDescent="0.25">
      <c r="W174" s="380">
        <f t="shared" si="26"/>
        <v>56</v>
      </c>
      <c r="X174" s="117">
        <f t="shared" si="27"/>
        <v>0</v>
      </c>
      <c r="Y174" s="117">
        <f t="shared" si="28"/>
        <v>0</v>
      </c>
      <c r="Z174" s="117">
        <f t="shared" si="29"/>
        <v>0</v>
      </c>
      <c r="AA174" s="118">
        <f t="shared" si="30"/>
        <v>0</v>
      </c>
      <c r="AB174" s="118">
        <f t="shared" si="31"/>
        <v>0</v>
      </c>
      <c r="AC174" s="117">
        <f t="shared" si="32"/>
        <v>0</v>
      </c>
      <c r="AD174" s="118">
        <f t="shared" si="33"/>
        <v>0</v>
      </c>
      <c r="AH174" s="379">
        <v>56</v>
      </c>
      <c r="AI174" s="357">
        <v>0</v>
      </c>
      <c r="AJ174" s="382">
        <v>0</v>
      </c>
      <c r="AK174" s="357">
        <v>0</v>
      </c>
      <c r="AL174" s="357">
        <f t="shared" si="23"/>
        <v>0</v>
      </c>
      <c r="AM174" s="357">
        <f t="shared" si="24"/>
        <v>0</v>
      </c>
      <c r="AN174" s="357">
        <v>0</v>
      </c>
      <c r="AO174" s="357">
        <f t="shared" si="25"/>
        <v>0</v>
      </c>
    </row>
    <row r="175" spans="23:41" ht="20.100000000000001" customHeight="1" x14ac:dyDescent="0.25">
      <c r="W175" s="380">
        <f t="shared" si="26"/>
        <v>57</v>
      </c>
      <c r="X175" s="117">
        <f t="shared" si="27"/>
        <v>0</v>
      </c>
      <c r="Y175" s="117">
        <f t="shared" si="28"/>
        <v>0</v>
      </c>
      <c r="Z175" s="117">
        <f t="shared" si="29"/>
        <v>0</v>
      </c>
      <c r="AA175" s="118">
        <f t="shared" si="30"/>
        <v>0</v>
      </c>
      <c r="AB175" s="118">
        <f t="shared" si="31"/>
        <v>0</v>
      </c>
      <c r="AC175" s="117">
        <f t="shared" si="32"/>
        <v>0</v>
      </c>
      <c r="AD175" s="118">
        <f t="shared" si="33"/>
        <v>0</v>
      </c>
      <c r="AH175" s="379">
        <v>57</v>
      </c>
      <c r="AI175" s="357">
        <v>0</v>
      </c>
      <c r="AJ175" s="382">
        <v>0</v>
      </c>
      <c r="AK175" s="357">
        <v>0</v>
      </c>
      <c r="AL175" s="357">
        <f t="shared" si="23"/>
        <v>0</v>
      </c>
      <c r="AM175" s="357">
        <f t="shared" si="24"/>
        <v>0</v>
      </c>
      <c r="AN175" s="357">
        <v>0</v>
      </c>
      <c r="AO175" s="357">
        <f t="shared" si="25"/>
        <v>0</v>
      </c>
    </row>
    <row r="176" spans="23:41" ht="20.100000000000001" customHeight="1" x14ac:dyDescent="0.25">
      <c r="W176" s="380">
        <f t="shared" si="26"/>
        <v>58</v>
      </c>
      <c r="X176" s="117">
        <f t="shared" si="27"/>
        <v>0</v>
      </c>
      <c r="Y176" s="117">
        <f t="shared" si="28"/>
        <v>0</v>
      </c>
      <c r="Z176" s="117">
        <f t="shared" si="29"/>
        <v>0</v>
      </c>
      <c r="AA176" s="118">
        <f t="shared" si="30"/>
        <v>0</v>
      </c>
      <c r="AB176" s="118">
        <f t="shared" si="31"/>
        <v>0</v>
      </c>
      <c r="AC176" s="117">
        <f t="shared" si="32"/>
        <v>0</v>
      </c>
      <c r="AD176" s="118">
        <f t="shared" si="33"/>
        <v>0</v>
      </c>
      <c r="AH176" s="379">
        <v>58</v>
      </c>
      <c r="AI176" s="357">
        <v>0</v>
      </c>
      <c r="AJ176" s="382">
        <v>0</v>
      </c>
      <c r="AK176" s="357">
        <v>0</v>
      </c>
      <c r="AL176" s="357">
        <f t="shared" si="23"/>
        <v>0</v>
      </c>
      <c r="AM176" s="357">
        <f t="shared" si="24"/>
        <v>0</v>
      </c>
      <c r="AN176" s="357">
        <v>0</v>
      </c>
      <c r="AO176" s="357">
        <f t="shared" si="25"/>
        <v>0</v>
      </c>
    </row>
    <row r="177" spans="23:41" ht="20.100000000000001" customHeight="1" x14ac:dyDescent="0.25">
      <c r="W177" s="380">
        <f t="shared" si="26"/>
        <v>59</v>
      </c>
      <c r="X177" s="117">
        <f t="shared" si="27"/>
        <v>0</v>
      </c>
      <c r="Y177" s="117">
        <f t="shared" si="28"/>
        <v>0</v>
      </c>
      <c r="Z177" s="117">
        <f t="shared" si="29"/>
        <v>0</v>
      </c>
      <c r="AA177" s="118">
        <f t="shared" si="30"/>
        <v>0</v>
      </c>
      <c r="AB177" s="118">
        <f t="shared" si="31"/>
        <v>0</v>
      </c>
      <c r="AC177" s="117">
        <f t="shared" si="32"/>
        <v>0</v>
      </c>
      <c r="AD177" s="118">
        <f t="shared" si="33"/>
        <v>0</v>
      </c>
      <c r="AH177" s="379">
        <v>59</v>
      </c>
      <c r="AI177" s="357">
        <v>0</v>
      </c>
      <c r="AJ177" s="382">
        <v>0</v>
      </c>
      <c r="AK177" s="357">
        <v>0</v>
      </c>
      <c r="AL177" s="357">
        <f t="shared" si="23"/>
        <v>0</v>
      </c>
      <c r="AM177" s="357">
        <f t="shared" si="24"/>
        <v>0</v>
      </c>
      <c r="AN177" s="357">
        <v>0</v>
      </c>
      <c r="AO177" s="357">
        <f t="shared" si="25"/>
        <v>0</v>
      </c>
    </row>
    <row r="178" spans="23:41" ht="20.100000000000001" customHeight="1" x14ac:dyDescent="0.25">
      <c r="W178" s="380">
        <f t="shared" si="26"/>
        <v>60</v>
      </c>
      <c r="X178" s="117">
        <f t="shared" si="27"/>
        <v>0</v>
      </c>
      <c r="Y178" s="117">
        <f t="shared" si="28"/>
        <v>0</v>
      </c>
      <c r="Z178" s="117">
        <f t="shared" si="29"/>
        <v>0</v>
      </c>
      <c r="AA178" s="118">
        <f t="shared" si="30"/>
        <v>0</v>
      </c>
      <c r="AB178" s="118">
        <f t="shared" si="31"/>
        <v>0</v>
      </c>
      <c r="AC178" s="117">
        <f t="shared" si="32"/>
        <v>0</v>
      </c>
      <c r="AD178" s="118">
        <f t="shared" si="33"/>
        <v>0</v>
      </c>
      <c r="AH178" s="379">
        <v>60</v>
      </c>
      <c r="AI178" s="357">
        <v>0</v>
      </c>
      <c r="AJ178" s="382">
        <v>0</v>
      </c>
      <c r="AK178" s="357">
        <v>0</v>
      </c>
      <c r="AL178" s="357">
        <f t="shared" si="23"/>
        <v>0</v>
      </c>
      <c r="AM178" s="357">
        <f t="shared" si="24"/>
        <v>0</v>
      </c>
      <c r="AN178" s="357">
        <v>0</v>
      </c>
      <c r="AO178" s="357">
        <f t="shared" si="25"/>
        <v>0</v>
      </c>
    </row>
    <row r="179" spans="23:41" ht="20.100000000000001" customHeight="1" x14ac:dyDescent="0.25">
      <c r="W179" s="380">
        <f t="shared" si="26"/>
        <v>61</v>
      </c>
      <c r="X179" s="117">
        <f t="shared" si="27"/>
        <v>0</v>
      </c>
      <c r="Y179" s="117">
        <f t="shared" si="28"/>
        <v>0</v>
      </c>
      <c r="Z179" s="117">
        <f t="shared" si="29"/>
        <v>0</v>
      </c>
      <c r="AA179" s="118">
        <f t="shared" si="30"/>
        <v>0</v>
      </c>
      <c r="AB179" s="118">
        <f t="shared" si="31"/>
        <v>0</v>
      </c>
      <c r="AC179" s="117">
        <f t="shared" si="32"/>
        <v>0</v>
      </c>
      <c r="AD179" s="118">
        <f t="shared" si="33"/>
        <v>0</v>
      </c>
      <c r="AH179" s="379">
        <v>61</v>
      </c>
      <c r="AI179" s="357">
        <v>0</v>
      </c>
      <c r="AJ179" s="382">
        <v>0</v>
      </c>
      <c r="AK179" s="357">
        <v>0</v>
      </c>
      <c r="AL179" s="357">
        <f t="shared" si="23"/>
        <v>0</v>
      </c>
      <c r="AM179" s="357">
        <f t="shared" si="24"/>
        <v>0</v>
      </c>
      <c r="AN179" s="357">
        <v>0</v>
      </c>
      <c r="AO179" s="357">
        <f t="shared" si="25"/>
        <v>0</v>
      </c>
    </row>
    <row r="180" spans="23:41" ht="20.100000000000001" customHeight="1" x14ac:dyDescent="0.25">
      <c r="W180" s="380">
        <f t="shared" si="26"/>
        <v>62</v>
      </c>
      <c r="X180" s="117">
        <f t="shared" si="27"/>
        <v>0</v>
      </c>
      <c r="Y180" s="117">
        <f t="shared" si="28"/>
        <v>0</v>
      </c>
      <c r="Z180" s="117">
        <f t="shared" si="29"/>
        <v>0</v>
      </c>
      <c r="AA180" s="118">
        <f t="shared" si="30"/>
        <v>0</v>
      </c>
      <c r="AB180" s="118">
        <f t="shared" si="31"/>
        <v>0</v>
      </c>
      <c r="AC180" s="117">
        <f t="shared" si="32"/>
        <v>0</v>
      </c>
      <c r="AD180" s="118">
        <f t="shared" si="33"/>
        <v>0</v>
      </c>
      <c r="AH180" s="379">
        <v>62</v>
      </c>
      <c r="AI180" s="357">
        <v>0</v>
      </c>
      <c r="AJ180" s="382">
        <v>0</v>
      </c>
      <c r="AK180" s="357">
        <v>0</v>
      </c>
      <c r="AL180" s="357">
        <f t="shared" si="23"/>
        <v>0</v>
      </c>
      <c r="AM180" s="357">
        <f t="shared" si="24"/>
        <v>0</v>
      </c>
      <c r="AN180" s="357">
        <v>0</v>
      </c>
      <c r="AO180" s="357">
        <f t="shared" si="25"/>
        <v>0</v>
      </c>
    </row>
    <row r="181" spans="23:41" ht="20.100000000000001" customHeight="1" x14ac:dyDescent="0.25">
      <c r="W181" s="380">
        <f t="shared" si="26"/>
        <v>63</v>
      </c>
      <c r="X181" s="117">
        <f t="shared" si="27"/>
        <v>0</v>
      </c>
      <c r="Y181" s="117">
        <f t="shared" si="28"/>
        <v>0</v>
      </c>
      <c r="Z181" s="117">
        <f t="shared" si="29"/>
        <v>0</v>
      </c>
      <c r="AA181" s="118">
        <f t="shared" si="30"/>
        <v>0</v>
      </c>
      <c r="AB181" s="118">
        <f t="shared" si="31"/>
        <v>0</v>
      </c>
      <c r="AC181" s="117">
        <f t="shared" si="32"/>
        <v>0</v>
      </c>
      <c r="AD181" s="118">
        <f t="shared" si="33"/>
        <v>0</v>
      </c>
      <c r="AH181" s="379">
        <v>63</v>
      </c>
      <c r="AI181" s="357">
        <v>0</v>
      </c>
      <c r="AJ181" s="382">
        <v>0</v>
      </c>
      <c r="AK181" s="357">
        <v>0</v>
      </c>
      <c r="AL181" s="357">
        <f t="shared" si="23"/>
        <v>0</v>
      </c>
      <c r="AM181" s="357">
        <f t="shared" si="24"/>
        <v>0</v>
      </c>
      <c r="AN181" s="357">
        <v>0</v>
      </c>
      <c r="AO181" s="357">
        <f t="shared" si="25"/>
        <v>0</v>
      </c>
    </row>
    <row r="182" spans="23:41" ht="20.100000000000001" customHeight="1" x14ac:dyDescent="0.25">
      <c r="W182" s="380">
        <f t="shared" si="26"/>
        <v>64</v>
      </c>
      <c r="X182" s="117">
        <f t="shared" si="27"/>
        <v>0</v>
      </c>
      <c r="Y182" s="117">
        <f t="shared" si="28"/>
        <v>0</v>
      </c>
      <c r="Z182" s="117">
        <f t="shared" si="29"/>
        <v>0</v>
      </c>
      <c r="AA182" s="118">
        <f t="shared" si="30"/>
        <v>0</v>
      </c>
      <c r="AB182" s="118">
        <f t="shared" si="31"/>
        <v>0</v>
      </c>
      <c r="AC182" s="117">
        <f t="shared" si="32"/>
        <v>0</v>
      </c>
      <c r="AD182" s="118">
        <f t="shared" si="33"/>
        <v>0</v>
      </c>
      <c r="AH182" s="379">
        <v>64</v>
      </c>
      <c r="AI182" s="357">
        <v>0</v>
      </c>
      <c r="AJ182" s="382">
        <v>0</v>
      </c>
      <c r="AK182" s="357">
        <v>0</v>
      </c>
      <c r="AL182" s="357">
        <f t="shared" ref="AL182:AL198" si="34">AN182</f>
        <v>0</v>
      </c>
      <c r="AM182" s="357">
        <f t="shared" ref="AM182:AM198" si="35">AK182</f>
        <v>0</v>
      </c>
      <c r="AN182" s="357">
        <v>0</v>
      </c>
      <c r="AO182" s="357">
        <f t="shared" ref="AO182:AO198" si="36">AI182</f>
        <v>0</v>
      </c>
    </row>
    <row r="183" spans="23:41" ht="20.100000000000001" customHeight="1" x14ac:dyDescent="0.25">
      <c r="W183" s="380">
        <f t="shared" ref="W183:W198" si="37">AH183</f>
        <v>65</v>
      </c>
      <c r="X183" s="117">
        <f t="shared" ref="X183:X198" si="38">AI183/100</f>
        <v>0</v>
      </c>
      <c r="Y183" s="117">
        <f t="shared" ref="Y183:Y198" si="39">AJ183/100</f>
        <v>0</v>
      </c>
      <c r="Z183" s="117">
        <f t="shared" ref="Z183:Z198" si="40">AK183/100</f>
        <v>0</v>
      </c>
      <c r="AA183" s="118">
        <f t="shared" ref="AA183:AA198" si="41">AC183</f>
        <v>0</v>
      </c>
      <c r="AB183" s="118">
        <f t="shared" ref="AB183:AB198" si="42">Z183</f>
        <v>0</v>
      </c>
      <c r="AC183" s="117">
        <f t="shared" ref="AC183:AC198" si="43">AN183/100</f>
        <v>0</v>
      </c>
      <c r="AD183" s="118">
        <f t="shared" ref="AD183:AD198" si="44">X183</f>
        <v>0</v>
      </c>
      <c r="AH183" s="379">
        <v>65</v>
      </c>
      <c r="AI183" s="357">
        <v>0</v>
      </c>
      <c r="AJ183" s="382">
        <v>0</v>
      </c>
      <c r="AK183" s="357">
        <v>0</v>
      </c>
      <c r="AL183" s="357">
        <f t="shared" si="34"/>
        <v>0</v>
      </c>
      <c r="AM183" s="357">
        <f t="shared" si="35"/>
        <v>0</v>
      </c>
      <c r="AN183" s="357">
        <v>0</v>
      </c>
      <c r="AO183" s="357">
        <f t="shared" si="36"/>
        <v>0</v>
      </c>
    </row>
    <row r="184" spans="23:41" ht="20.100000000000001" customHeight="1" x14ac:dyDescent="0.25">
      <c r="W184" s="380">
        <f t="shared" si="37"/>
        <v>66</v>
      </c>
      <c r="X184" s="117">
        <f t="shared" si="38"/>
        <v>0</v>
      </c>
      <c r="Y184" s="117">
        <f t="shared" si="39"/>
        <v>0</v>
      </c>
      <c r="Z184" s="117">
        <f t="shared" si="40"/>
        <v>0</v>
      </c>
      <c r="AA184" s="118">
        <f t="shared" si="41"/>
        <v>0</v>
      </c>
      <c r="AB184" s="118">
        <f t="shared" si="42"/>
        <v>0</v>
      </c>
      <c r="AC184" s="117">
        <f t="shared" si="43"/>
        <v>0</v>
      </c>
      <c r="AD184" s="118">
        <f t="shared" si="44"/>
        <v>0</v>
      </c>
      <c r="AH184" s="379">
        <v>66</v>
      </c>
      <c r="AI184" s="357">
        <v>0</v>
      </c>
      <c r="AJ184" s="382">
        <v>0</v>
      </c>
      <c r="AK184" s="357">
        <v>0</v>
      </c>
      <c r="AL184" s="357">
        <f t="shared" si="34"/>
        <v>0</v>
      </c>
      <c r="AM184" s="357">
        <f t="shared" si="35"/>
        <v>0</v>
      </c>
      <c r="AN184" s="357">
        <v>0</v>
      </c>
      <c r="AO184" s="357">
        <f t="shared" si="36"/>
        <v>0</v>
      </c>
    </row>
    <row r="185" spans="23:41" ht="20.100000000000001" customHeight="1" x14ac:dyDescent="0.25">
      <c r="W185" s="380">
        <f t="shared" si="37"/>
        <v>67</v>
      </c>
      <c r="X185" s="117">
        <f t="shared" si="38"/>
        <v>0</v>
      </c>
      <c r="Y185" s="117">
        <f t="shared" si="39"/>
        <v>0</v>
      </c>
      <c r="Z185" s="117">
        <f t="shared" si="40"/>
        <v>0</v>
      </c>
      <c r="AA185" s="118">
        <f t="shared" si="41"/>
        <v>0</v>
      </c>
      <c r="AB185" s="118">
        <f t="shared" si="42"/>
        <v>0</v>
      </c>
      <c r="AC185" s="117">
        <f t="shared" si="43"/>
        <v>0</v>
      </c>
      <c r="AD185" s="118">
        <f t="shared" si="44"/>
        <v>0</v>
      </c>
      <c r="AH185" s="379">
        <v>67</v>
      </c>
      <c r="AI185" s="357">
        <v>0</v>
      </c>
      <c r="AJ185" s="382">
        <v>0</v>
      </c>
      <c r="AK185" s="357">
        <v>0</v>
      </c>
      <c r="AL185" s="357">
        <f t="shared" si="34"/>
        <v>0</v>
      </c>
      <c r="AM185" s="357">
        <f t="shared" si="35"/>
        <v>0</v>
      </c>
      <c r="AN185" s="357">
        <v>0</v>
      </c>
      <c r="AO185" s="357">
        <f t="shared" si="36"/>
        <v>0</v>
      </c>
    </row>
    <row r="186" spans="23:41" ht="20.100000000000001" customHeight="1" x14ac:dyDescent="0.25">
      <c r="W186" s="380">
        <f t="shared" si="37"/>
        <v>68</v>
      </c>
      <c r="X186" s="117">
        <f t="shared" si="38"/>
        <v>0</v>
      </c>
      <c r="Y186" s="117">
        <f t="shared" si="39"/>
        <v>0</v>
      </c>
      <c r="Z186" s="117">
        <f t="shared" si="40"/>
        <v>0</v>
      </c>
      <c r="AA186" s="118">
        <f t="shared" si="41"/>
        <v>0</v>
      </c>
      <c r="AB186" s="118">
        <f t="shared" si="42"/>
        <v>0</v>
      </c>
      <c r="AC186" s="117">
        <f t="shared" si="43"/>
        <v>0</v>
      </c>
      <c r="AD186" s="118">
        <f t="shared" si="44"/>
        <v>0</v>
      </c>
      <c r="AH186" s="379">
        <v>68</v>
      </c>
      <c r="AI186" s="357">
        <v>0</v>
      </c>
      <c r="AJ186" s="382">
        <v>0</v>
      </c>
      <c r="AK186" s="357">
        <v>0</v>
      </c>
      <c r="AL186" s="357">
        <f t="shared" si="34"/>
        <v>0</v>
      </c>
      <c r="AM186" s="357">
        <f t="shared" si="35"/>
        <v>0</v>
      </c>
      <c r="AN186" s="357">
        <v>0</v>
      </c>
      <c r="AO186" s="357">
        <f t="shared" si="36"/>
        <v>0</v>
      </c>
    </row>
    <row r="187" spans="23:41" ht="20.100000000000001" customHeight="1" x14ac:dyDescent="0.25">
      <c r="W187" s="380">
        <f t="shared" si="37"/>
        <v>69</v>
      </c>
      <c r="X187" s="117">
        <f t="shared" si="38"/>
        <v>0</v>
      </c>
      <c r="Y187" s="117">
        <f t="shared" si="39"/>
        <v>0</v>
      </c>
      <c r="Z187" s="117">
        <f t="shared" si="40"/>
        <v>0</v>
      </c>
      <c r="AA187" s="118">
        <f t="shared" si="41"/>
        <v>0</v>
      </c>
      <c r="AB187" s="118">
        <f t="shared" si="42"/>
        <v>0</v>
      </c>
      <c r="AC187" s="117">
        <f t="shared" si="43"/>
        <v>0</v>
      </c>
      <c r="AD187" s="118">
        <f t="shared" si="44"/>
        <v>0</v>
      </c>
      <c r="AH187" s="379">
        <v>69</v>
      </c>
      <c r="AI187" s="357">
        <v>0</v>
      </c>
      <c r="AJ187" s="382">
        <v>0</v>
      </c>
      <c r="AK187" s="357">
        <v>0</v>
      </c>
      <c r="AL187" s="357">
        <f t="shared" si="34"/>
        <v>0</v>
      </c>
      <c r="AM187" s="357">
        <f t="shared" si="35"/>
        <v>0</v>
      </c>
      <c r="AN187" s="357">
        <v>0</v>
      </c>
      <c r="AO187" s="357">
        <f t="shared" si="36"/>
        <v>0</v>
      </c>
    </row>
    <row r="188" spans="23:41" ht="20.100000000000001" customHeight="1" x14ac:dyDescent="0.25">
      <c r="W188" s="380">
        <f t="shared" si="37"/>
        <v>70</v>
      </c>
      <c r="X188" s="117">
        <f t="shared" si="38"/>
        <v>0</v>
      </c>
      <c r="Y188" s="117">
        <f t="shared" si="39"/>
        <v>0</v>
      </c>
      <c r="Z188" s="117">
        <f t="shared" si="40"/>
        <v>0</v>
      </c>
      <c r="AA188" s="118">
        <f t="shared" si="41"/>
        <v>0</v>
      </c>
      <c r="AB188" s="118">
        <f t="shared" si="42"/>
        <v>0</v>
      </c>
      <c r="AC188" s="117">
        <f t="shared" si="43"/>
        <v>0</v>
      </c>
      <c r="AD188" s="118">
        <f t="shared" si="44"/>
        <v>0</v>
      </c>
      <c r="AH188" s="379">
        <v>70</v>
      </c>
      <c r="AI188" s="357">
        <v>0</v>
      </c>
      <c r="AJ188" s="382">
        <v>0</v>
      </c>
      <c r="AK188" s="357">
        <v>0</v>
      </c>
      <c r="AL188" s="357">
        <f t="shared" si="34"/>
        <v>0</v>
      </c>
      <c r="AM188" s="357">
        <f t="shared" si="35"/>
        <v>0</v>
      </c>
      <c r="AN188" s="357">
        <v>0</v>
      </c>
      <c r="AO188" s="357">
        <f t="shared" si="36"/>
        <v>0</v>
      </c>
    </row>
    <row r="189" spans="23:41" ht="20.100000000000001" customHeight="1" x14ac:dyDescent="0.25">
      <c r="W189" s="380">
        <f t="shared" si="37"/>
        <v>71</v>
      </c>
      <c r="X189" s="117">
        <f t="shared" si="38"/>
        <v>0</v>
      </c>
      <c r="Y189" s="117">
        <f t="shared" si="39"/>
        <v>0</v>
      </c>
      <c r="Z189" s="117">
        <f t="shared" si="40"/>
        <v>0</v>
      </c>
      <c r="AA189" s="118">
        <f t="shared" si="41"/>
        <v>0</v>
      </c>
      <c r="AB189" s="118">
        <f t="shared" si="42"/>
        <v>0</v>
      </c>
      <c r="AC189" s="117">
        <f t="shared" si="43"/>
        <v>0</v>
      </c>
      <c r="AD189" s="118">
        <f t="shared" si="44"/>
        <v>0</v>
      </c>
      <c r="AH189" s="379">
        <v>71</v>
      </c>
      <c r="AI189" s="357">
        <v>0</v>
      </c>
      <c r="AJ189" s="382">
        <v>0</v>
      </c>
      <c r="AK189" s="357">
        <v>0</v>
      </c>
      <c r="AL189" s="357">
        <f t="shared" si="34"/>
        <v>0</v>
      </c>
      <c r="AM189" s="357">
        <f t="shared" si="35"/>
        <v>0</v>
      </c>
      <c r="AN189" s="357">
        <v>0</v>
      </c>
      <c r="AO189" s="357">
        <f t="shared" si="36"/>
        <v>0</v>
      </c>
    </row>
    <row r="190" spans="23:41" ht="20.100000000000001" customHeight="1" x14ac:dyDescent="0.25">
      <c r="W190" s="380">
        <f t="shared" si="37"/>
        <v>72</v>
      </c>
      <c r="X190" s="117">
        <f t="shared" si="38"/>
        <v>0</v>
      </c>
      <c r="Y190" s="117">
        <f t="shared" si="39"/>
        <v>0</v>
      </c>
      <c r="Z190" s="117">
        <f t="shared" si="40"/>
        <v>0</v>
      </c>
      <c r="AA190" s="118">
        <f t="shared" si="41"/>
        <v>0</v>
      </c>
      <c r="AB190" s="118">
        <f t="shared" si="42"/>
        <v>0</v>
      </c>
      <c r="AC190" s="117">
        <f t="shared" si="43"/>
        <v>0</v>
      </c>
      <c r="AD190" s="118">
        <f t="shared" si="44"/>
        <v>0</v>
      </c>
      <c r="AH190" s="379">
        <v>72</v>
      </c>
      <c r="AI190" s="357">
        <v>0</v>
      </c>
      <c r="AJ190" s="382">
        <v>0</v>
      </c>
      <c r="AK190" s="357">
        <v>0</v>
      </c>
      <c r="AL190" s="357">
        <f t="shared" si="34"/>
        <v>0</v>
      </c>
      <c r="AM190" s="357">
        <f t="shared" si="35"/>
        <v>0</v>
      </c>
      <c r="AN190" s="357">
        <v>0</v>
      </c>
      <c r="AO190" s="357">
        <f t="shared" si="36"/>
        <v>0</v>
      </c>
    </row>
    <row r="191" spans="23:41" ht="20.100000000000001" customHeight="1" x14ac:dyDescent="0.25">
      <c r="W191" s="380">
        <f t="shared" si="37"/>
        <v>73</v>
      </c>
      <c r="X191" s="117">
        <f t="shared" si="38"/>
        <v>0</v>
      </c>
      <c r="Y191" s="117">
        <f t="shared" si="39"/>
        <v>0</v>
      </c>
      <c r="Z191" s="117">
        <f t="shared" si="40"/>
        <v>0</v>
      </c>
      <c r="AA191" s="118">
        <f t="shared" si="41"/>
        <v>0</v>
      </c>
      <c r="AB191" s="118">
        <f t="shared" si="42"/>
        <v>0</v>
      </c>
      <c r="AC191" s="117">
        <f t="shared" si="43"/>
        <v>0</v>
      </c>
      <c r="AD191" s="118">
        <f t="shared" si="44"/>
        <v>0</v>
      </c>
      <c r="AH191" s="379">
        <v>73</v>
      </c>
      <c r="AI191" s="357">
        <v>0</v>
      </c>
      <c r="AJ191" s="382">
        <v>0</v>
      </c>
      <c r="AK191" s="357">
        <v>0</v>
      </c>
      <c r="AL191" s="357">
        <f t="shared" si="34"/>
        <v>0</v>
      </c>
      <c r="AM191" s="357">
        <f t="shared" si="35"/>
        <v>0</v>
      </c>
      <c r="AN191" s="357">
        <v>0</v>
      </c>
      <c r="AO191" s="357">
        <f t="shared" si="36"/>
        <v>0</v>
      </c>
    </row>
    <row r="192" spans="23:41" ht="20.100000000000001" customHeight="1" x14ac:dyDescent="0.25">
      <c r="W192" s="380">
        <f t="shared" si="37"/>
        <v>74</v>
      </c>
      <c r="X192" s="117">
        <f t="shared" si="38"/>
        <v>0</v>
      </c>
      <c r="Y192" s="117">
        <f t="shared" si="39"/>
        <v>0</v>
      </c>
      <c r="Z192" s="117">
        <f t="shared" si="40"/>
        <v>0</v>
      </c>
      <c r="AA192" s="118">
        <f t="shared" si="41"/>
        <v>0</v>
      </c>
      <c r="AB192" s="118">
        <f t="shared" si="42"/>
        <v>0</v>
      </c>
      <c r="AC192" s="117">
        <f t="shared" si="43"/>
        <v>0</v>
      </c>
      <c r="AD192" s="118">
        <f t="shared" si="44"/>
        <v>0</v>
      </c>
      <c r="AH192" s="379">
        <v>74</v>
      </c>
      <c r="AI192" s="357">
        <v>0</v>
      </c>
      <c r="AJ192" s="382">
        <v>0</v>
      </c>
      <c r="AK192" s="357">
        <v>0</v>
      </c>
      <c r="AL192" s="357">
        <f t="shared" si="34"/>
        <v>0</v>
      </c>
      <c r="AM192" s="357">
        <f t="shared" si="35"/>
        <v>0</v>
      </c>
      <c r="AN192" s="357">
        <v>0</v>
      </c>
      <c r="AO192" s="357">
        <f t="shared" si="36"/>
        <v>0</v>
      </c>
    </row>
    <row r="193" spans="23:41" ht="20.100000000000001" customHeight="1" x14ac:dyDescent="0.25">
      <c r="W193" s="380">
        <f t="shared" si="37"/>
        <v>75</v>
      </c>
      <c r="X193" s="117">
        <f t="shared" si="38"/>
        <v>0</v>
      </c>
      <c r="Y193" s="117">
        <f t="shared" si="39"/>
        <v>0</v>
      </c>
      <c r="Z193" s="117">
        <f t="shared" si="40"/>
        <v>0</v>
      </c>
      <c r="AA193" s="118">
        <f t="shared" si="41"/>
        <v>0</v>
      </c>
      <c r="AB193" s="118">
        <f t="shared" si="42"/>
        <v>0</v>
      </c>
      <c r="AC193" s="117">
        <f t="shared" si="43"/>
        <v>0</v>
      </c>
      <c r="AD193" s="118">
        <f t="shared" si="44"/>
        <v>0</v>
      </c>
      <c r="AH193" s="379">
        <v>75</v>
      </c>
      <c r="AI193" s="357">
        <v>0</v>
      </c>
      <c r="AJ193" s="382">
        <v>0</v>
      </c>
      <c r="AK193" s="357">
        <v>0</v>
      </c>
      <c r="AL193" s="357">
        <f t="shared" si="34"/>
        <v>0</v>
      </c>
      <c r="AM193" s="357">
        <f t="shared" si="35"/>
        <v>0</v>
      </c>
      <c r="AN193" s="357">
        <v>0</v>
      </c>
      <c r="AO193" s="357">
        <f t="shared" si="36"/>
        <v>0</v>
      </c>
    </row>
    <row r="194" spans="23:41" ht="20.100000000000001" customHeight="1" x14ac:dyDescent="0.25">
      <c r="W194" s="380">
        <f t="shared" si="37"/>
        <v>76</v>
      </c>
      <c r="X194" s="117">
        <f t="shared" si="38"/>
        <v>0</v>
      </c>
      <c r="Y194" s="117">
        <f t="shared" si="39"/>
        <v>0</v>
      </c>
      <c r="Z194" s="117">
        <f t="shared" si="40"/>
        <v>0</v>
      </c>
      <c r="AA194" s="118">
        <f t="shared" si="41"/>
        <v>0</v>
      </c>
      <c r="AB194" s="118">
        <f t="shared" si="42"/>
        <v>0</v>
      </c>
      <c r="AC194" s="117">
        <f t="shared" si="43"/>
        <v>0</v>
      </c>
      <c r="AD194" s="118">
        <f t="shared" si="44"/>
        <v>0</v>
      </c>
      <c r="AH194" s="379">
        <v>76</v>
      </c>
      <c r="AI194" s="357">
        <v>0</v>
      </c>
      <c r="AJ194" s="382">
        <v>0</v>
      </c>
      <c r="AK194" s="357">
        <v>0</v>
      </c>
      <c r="AL194" s="357">
        <f t="shared" si="34"/>
        <v>0</v>
      </c>
      <c r="AM194" s="357">
        <f t="shared" si="35"/>
        <v>0</v>
      </c>
      <c r="AN194" s="357">
        <v>0</v>
      </c>
      <c r="AO194" s="357">
        <f t="shared" si="36"/>
        <v>0</v>
      </c>
    </row>
    <row r="195" spans="23:41" ht="20.100000000000001" customHeight="1" x14ac:dyDescent="0.25">
      <c r="W195" s="380">
        <f t="shared" si="37"/>
        <v>77</v>
      </c>
      <c r="X195" s="117">
        <f t="shared" si="38"/>
        <v>0</v>
      </c>
      <c r="Y195" s="117">
        <f t="shared" si="39"/>
        <v>0</v>
      </c>
      <c r="Z195" s="117">
        <f t="shared" si="40"/>
        <v>0</v>
      </c>
      <c r="AA195" s="118">
        <f t="shared" si="41"/>
        <v>0</v>
      </c>
      <c r="AB195" s="118">
        <f t="shared" si="42"/>
        <v>0</v>
      </c>
      <c r="AC195" s="117">
        <f t="shared" si="43"/>
        <v>0</v>
      </c>
      <c r="AD195" s="118">
        <f t="shared" si="44"/>
        <v>0</v>
      </c>
      <c r="AH195" s="379">
        <v>77</v>
      </c>
      <c r="AI195" s="357">
        <v>0</v>
      </c>
      <c r="AJ195" s="382">
        <v>0</v>
      </c>
      <c r="AK195" s="357">
        <v>0</v>
      </c>
      <c r="AL195" s="357">
        <f t="shared" si="34"/>
        <v>0</v>
      </c>
      <c r="AM195" s="357">
        <f t="shared" si="35"/>
        <v>0</v>
      </c>
      <c r="AN195" s="357">
        <v>0</v>
      </c>
      <c r="AO195" s="357">
        <f t="shared" si="36"/>
        <v>0</v>
      </c>
    </row>
    <row r="196" spans="23:41" ht="20.100000000000001" customHeight="1" x14ac:dyDescent="0.25">
      <c r="W196" s="380">
        <f t="shared" si="37"/>
        <v>78</v>
      </c>
      <c r="X196" s="117">
        <f t="shared" si="38"/>
        <v>0</v>
      </c>
      <c r="Y196" s="117">
        <f t="shared" si="39"/>
        <v>0</v>
      </c>
      <c r="Z196" s="117">
        <f t="shared" si="40"/>
        <v>0</v>
      </c>
      <c r="AA196" s="118">
        <f t="shared" si="41"/>
        <v>0</v>
      </c>
      <c r="AB196" s="118">
        <f t="shared" si="42"/>
        <v>0</v>
      </c>
      <c r="AC196" s="117">
        <f t="shared" si="43"/>
        <v>0</v>
      </c>
      <c r="AD196" s="118">
        <f t="shared" si="44"/>
        <v>0</v>
      </c>
      <c r="AH196" s="379">
        <v>78</v>
      </c>
      <c r="AI196" s="357">
        <v>0</v>
      </c>
      <c r="AJ196" s="382">
        <v>0</v>
      </c>
      <c r="AK196" s="357">
        <v>0</v>
      </c>
      <c r="AL196" s="357">
        <f t="shared" si="34"/>
        <v>0</v>
      </c>
      <c r="AM196" s="357">
        <f t="shared" si="35"/>
        <v>0</v>
      </c>
      <c r="AN196" s="357">
        <v>0</v>
      </c>
      <c r="AO196" s="357">
        <f t="shared" si="36"/>
        <v>0</v>
      </c>
    </row>
    <row r="197" spans="23:41" ht="20.100000000000001" customHeight="1" x14ac:dyDescent="0.25">
      <c r="W197" s="380">
        <f t="shared" si="37"/>
        <v>79</v>
      </c>
      <c r="X197" s="117">
        <f t="shared" si="38"/>
        <v>0</v>
      </c>
      <c r="Y197" s="117">
        <f t="shared" si="39"/>
        <v>0</v>
      </c>
      <c r="Z197" s="117">
        <f t="shared" si="40"/>
        <v>0</v>
      </c>
      <c r="AA197" s="118">
        <f t="shared" si="41"/>
        <v>0</v>
      </c>
      <c r="AB197" s="118">
        <f t="shared" si="42"/>
        <v>0</v>
      </c>
      <c r="AC197" s="117">
        <f t="shared" si="43"/>
        <v>0</v>
      </c>
      <c r="AD197" s="118">
        <f t="shared" si="44"/>
        <v>0</v>
      </c>
      <c r="AH197" s="379">
        <v>79</v>
      </c>
      <c r="AI197" s="357">
        <v>0</v>
      </c>
      <c r="AJ197" s="382">
        <v>0</v>
      </c>
      <c r="AK197" s="357">
        <v>0</v>
      </c>
      <c r="AL197" s="357">
        <f t="shared" si="34"/>
        <v>0</v>
      </c>
      <c r="AM197" s="357">
        <f t="shared" si="35"/>
        <v>0</v>
      </c>
      <c r="AN197" s="357">
        <v>0</v>
      </c>
      <c r="AO197" s="357">
        <f t="shared" si="36"/>
        <v>0</v>
      </c>
    </row>
    <row r="198" spans="23:41" ht="20.100000000000001" customHeight="1" x14ac:dyDescent="0.25">
      <c r="W198" s="380">
        <f t="shared" si="37"/>
        <v>80</v>
      </c>
      <c r="X198" s="117">
        <f t="shared" si="38"/>
        <v>0</v>
      </c>
      <c r="Y198" s="117">
        <f t="shared" si="39"/>
        <v>0</v>
      </c>
      <c r="Z198" s="117">
        <f t="shared" si="40"/>
        <v>0</v>
      </c>
      <c r="AA198" s="118">
        <f t="shared" si="41"/>
        <v>0</v>
      </c>
      <c r="AB198" s="118">
        <f t="shared" si="42"/>
        <v>0</v>
      </c>
      <c r="AC198" s="117">
        <f t="shared" si="43"/>
        <v>0</v>
      </c>
      <c r="AD198" s="118">
        <f t="shared" si="44"/>
        <v>0</v>
      </c>
      <c r="AH198" s="379">
        <v>80</v>
      </c>
      <c r="AI198" s="357">
        <v>0</v>
      </c>
      <c r="AJ198" s="382">
        <v>0</v>
      </c>
      <c r="AK198" s="357">
        <v>0</v>
      </c>
      <c r="AL198" s="357">
        <f t="shared" si="34"/>
        <v>0</v>
      </c>
      <c r="AM198" s="357">
        <f t="shared" si="35"/>
        <v>0</v>
      </c>
      <c r="AN198" s="357">
        <v>0</v>
      </c>
      <c r="AO198" s="357">
        <f t="shared" si="36"/>
        <v>0</v>
      </c>
    </row>
  </sheetData>
  <sheetProtection algorithmName="SHA-512" hashValue="1qj2k/+zVmJs1RxdqWQZQKmFaTImgy5UzfbfqlFrKJA45aDdLt6obcoD8U1Kpkm5+rYwRaUyy4d8INkOp5BQuA==" saltValue="1SO0Z0lARWZBiP15+ffTjA==" spinCount="100000" sheet="1" objects="1" scenarios="1"/>
  <mergeCells count="60">
    <mergeCell ref="A8:C8"/>
    <mergeCell ref="D8:I8"/>
    <mergeCell ref="J8:M8"/>
    <mergeCell ref="O8:R8"/>
    <mergeCell ref="A5:R5"/>
    <mergeCell ref="A7:C7"/>
    <mergeCell ref="D7:I7"/>
    <mergeCell ref="J7:M7"/>
    <mergeCell ref="O7:R7"/>
    <mergeCell ref="A18:D18"/>
    <mergeCell ref="E18:H18"/>
    <mergeCell ref="A10:K10"/>
    <mergeCell ref="L10:R10"/>
    <mergeCell ref="A11:K11"/>
    <mergeCell ref="L11:R11"/>
    <mergeCell ref="A12:K12"/>
    <mergeCell ref="L12:R12"/>
    <mergeCell ref="A14:R14"/>
    <mergeCell ref="A16:D16"/>
    <mergeCell ref="E16:H16"/>
    <mergeCell ref="A17:D17"/>
    <mergeCell ref="E17:H17"/>
    <mergeCell ref="A26:H26"/>
    <mergeCell ref="I26:L26"/>
    <mergeCell ref="A20:E20"/>
    <mergeCell ref="F20:L20"/>
    <mergeCell ref="A21:E21"/>
    <mergeCell ref="F21:L21"/>
    <mergeCell ref="A22:E22"/>
    <mergeCell ref="F22:L22"/>
    <mergeCell ref="K43:N43"/>
    <mergeCell ref="O43:R43"/>
    <mergeCell ref="A33:R33"/>
    <mergeCell ref="A34:C34"/>
    <mergeCell ref="K34:R34"/>
    <mergeCell ref="A35:C35"/>
    <mergeCell ref="A36:K36"/>
    <mergeCell ref="A38:N38"/>
    <mergeCell ref="O38:R38"/>
    <mergeCell ref="P1:R1"/>
    <mergeCell ref="A40:R40"/>
    <mergeCell ref="K41:N41"/>
    <mergeCell ref="O41:R41"/>
    <mergeCell ref="K42:N42"/>
    <mergeCell ref="O42:R42"/>
    <mergeCell ref="A28:K28"/>
    <mergeCell ref="L28:R28"/>
    <mergeCell ref="A29:K29"/>
    <mergeCell ref="L29:R29"/>
    <mergeCell ref="A31:K31"/>
    <mergeCell ref="L31:R31"/>
    <mergeCell ref="A24:H24"/>
    <mergeCell ref="I24:L24"/>
    <mergeCell ref="A25:H25"/>
    <mergeCell ref="I25:L25"/>
    <mergeCell ref="T138:U138"/>
    <mergeCell ref="K45:N45"/>
    <mergeCell ref="O45:R45"/>
    <mergeCell ref="A48:R48"/>
    <mergeCell ref="A49:R49"/>
  </mergeCells>
  <conditionalFormatting sqref="O43:P43">
    <cfRule type="cellIs" dxfId="64" priority="2" operator="greaterThan">
      <formula>0.01</formula>
    </cfRule>
  </conditionalFormatting>
  <conditionalFormatting sqref="T138">
    <cfRule type="containsText" dxfId="63" priority="1" operator="containsText" text="Reduzir o número de casas decimais">
      <formula>NOT(ISERROR(SEARCH("Reduzir o número de casas decimais",T138)))</formula>
    </cfRule>
  </conditionalFormatting>
  <dataValidations count="6">
    <dataValidation type="list" allowBlank="1" showInputMessage="1" showErrorMessage="1" sqref="F20:L20" xr:uid="{6C3FDAD4-FAC4-41C0-A6E2-2F3DF8DD13B7}">
      <formula1>$T$107:$T$115</formula1>
    </dataValidation>
    <dataValidation type="list" allowBlank="1" showInputMessage="1" showErrorMessage="1" sqref="D7:I7" xr:uid="{437A266D-EBE8-4C76-99C7-1A0F267FE101}">
      <formula1>$T$94:$T$98</formula1>
    </dataValidation>
    <dataValidation type="list" allowBlank="1" showInputMessage="1" showErrorMessage="1" sqref="O7:R7" xr:uid="{A964DA2B-5986-4E21-9D35-BBFFA80A3AF8}">
      <formula1>$V$94:$V$97</formula1>
    </dataValidation>
    <dataValidation type="list" allowBlank="1" showInputMessage="1" showErrorMessage="1" sqref="D8:I8" xr:uid="{ACB30642-17B2-4FE8-BA6C-C83082BF2229}">
      <formula1>$U$94:$U$102</formula1>
    </dataValidation>
    <dataValidation type="list" allowBlank="1" showInputMessage="1" showErrorMessage="1" sqref="K34:R34" xr:uid="{D6AE3A5F-9600-4DD3-888F-798737570B13}">
      <formula1>$X$117:$AD$117</formula1>
    </dataValidation>
    <dataValidation type="list" allowBlank="1" showInputMessage="1" showErrorMessage="1" sqref="M20:R20" xr:uid="{291DEBBB-3862-44E3-A274-ECA33DB565F4}">
      <formula1>$AA$123:$AA$128</formula1>
    </dataValidation>
  </dataValidations>
  <hyperlinks>
    <hyperlink ref="T1" location="MENU!B13" display="MENU" xr:uid="{3453267B-C616-4CA3-B642-1208E0CE97D6}"/>
  </hyperlinks>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9A294-BD67-4A60-8C51-F16FE82563D6}">
  <sheetPr codeName="Planilha9"/>
  <dimension ref="A1:DI144"/>
  <sheetViews>
    <sheetView showGridLines="0" zoomScaleNormal="100" workbookViewId="0"/>
  </sheetViews>
  <sheetFormatPr defaultColWidth="4.75" defaultRowHeight="20.100000000000001" customHeight="1" x14ac:dyDescent="0.25"/>
  <cols>
    <col min="1" max="18" width="8.625" style="358" customWidth="1"/>
    <col min="19" max="19" width="15.625" style="356" customWidth="1"/>
    <col min="20" max="22" width="25.625" style="356" customWidth="1"/>
    <col min="23" max="44" width="20.625" style="357" customWidth="1"/>
    <col min="45" max="113" width="4.75" style="357"/>
    <col min="114" max="16384" width="4.75" style="369"/>
  </cols>
  <sheetData>
    <row r="1" spans="1:113" s="355" customFormat="1" ht="140.1" customHeight="1" x14ac:dyDescent="0.25">
      <c r="A1" s="354"/>
      <c r="B1" s="354"/>
      <c r="C1" s="354"/>
      <c r="D1" s="354"/>
      <c r="E1" s="354"/>
      <c r="F1" s="354"/>
      <c r="G1" s="354"/>
      <c r="H1" s="354"/>
      <c r="I1" s="354"/>
      <c r="J1" s="354"/>
      <c r="K1" s="354"/>
      <c r="L1" s="354"/>
      <c r="M1" s="354"/>
      <c r="N1" s="354"/>
      <c r="O1" s="354"/>
      <c r="P1" s="389"/>
      <c r="Q1" s="389"/>
      <c r="R1" s="389"/>
      <c r="S1" s="356"/>
      <c r="T1" s="348" t="s">
        <v>686</v>
      </c>
      <c r="U1" s="356"/>
      <c r="V1" s="356"/>
      <c r="W1" s="357"/>
      <c r="X1" s="357"/>
      <c r="Y1" s="357"/>
      <c r="Z1" s="357"/>
      <c r="AA1" s="357"/>
      <c r="AB1" s="357"/>
      <c r="AC1" s="357"/>
      <c r="AD1" s="357"/>
      <c r="AE1" s="357"/>
      <c r="AF1" s="357"/>
      <c r="AG1" s="357"/>
      <c r="AH1" s="357"/>
      <c r="AI1" s="357"/>
      <c r="AJ1" s="357"/>
      <c r="AK1" s="357"/>
      <c r="AL1" s="357"/>
      <c r="AM1" s="357"/>
      <c r="AN1" s="357"/>
      <c r="AO1" s="357"/>
      <c r="AP1" s="357"/>
      <c r="AQ1" s="357"/>
      <c r="AR1" s="357"/>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row>
    <row r="2" spans="1:113" s="355" customFormat="1" ht="5.0999999999999996" customHeight="1" x14ac:dyDescent="0.25">
      <c r="A2" s="358"/>
      <c r="B2" s="358"/>
      <c r="C2" s="358"/>
      <c r="D2" s="358"/>
      <c r="E2" s="358"/>
      <c r="F2" s="358"/>
      <c r="G2" s="358"/>
      <c r="H2" s="358"/>
      <c r="I2" s="358"/>
      <c r="J2" s="358"/>
      <c r="K2" s="358"/>
      <c r="L2" s="358"/>
      <c r="M2" s="358"/>
      <c r="N2" s="358"/>
      <c r="O2" s="358"/>
      <c r="P2" s="358"/>
      <c r="Q2" s="358"/>
      <c r="R2" s="358"/>
      <c r="S2" s="356"/>
      <c r="T2" s="356"/>
      <c r="U2" s="356"/>
      <c r="V2" s="356"/>
      <c r="W2" s="357"/>
      <c r="X2" s="357"/>
      <c r="Y2" s="357"/>
      <c r="Z2" s="357"/>
      <c r="AA2" s="357"/>
      <c r="AB2" s="357"/>
      <c r="AC2" s="357"/>
      <c r="AD2" s="357"/>
      <c r="AE2" s="357"/>
      <c r="AF2" s="357"/>
      <c r="AG2" s="357"/>
      <c r="AH2" s="357"/>
      <c r="AI2" s="357"/>
      <c r="AJ2" s="357"/>
      <c r="AK2" s="357"/>
      <c r="AL2" s="357"/>
      <c r="AM2" s="357"/>
      <c r="AN2" s="357"/>
      <c r="AO2" s="357"/>
      <c r="AP2" s="357"/>
      <c r="AQ2" s="357"/>
      <c r="AR2" s="357"/>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6"/>
      <c r="BW2" s="356"/>
      <c r="BX2" s="356"/>
      <c r="BY2" s="356"/>
      <c r="BZ2" s="356"/>
      <c r="CA2" s="356"/>
      <c r="CB2" s="356"/>
      <c r="CC2" s="356"/>
      <c r="CD2" s="356"/>
      <c r="CE2" s="356"/>
      <c r="CF2" s="356"/>
      <c r="CG2" s="356"/>
      <c r="CH2" s="356"/>
      <c r="CI2" s="356"/>
      <c r="CJ2" s="356"/>
      <c r="CK2" s="356"/>
      <c r="CL2" s="356"/>
      <c r="CM2" s="356"/>
      <c r="CN2" s="356"/>
      <c r="CO2" s="356"/>
      <c r="CP2" s="356"/>
      <c r="CQ2" s="356"/>
      <c r="CR2" s="356"/>
      <c r="CS2" s="356"/>
      <c r="CT2" s="356"/>
      <c r="CU2" s="356"/>
      <c r="CV2" s="356"/>
      <c r="CW2" s="356"/>
      <c r="CX2" s="356"/>
      <c r="CY2" s="356"/>
      <c r="CZ2" s="356"/>
      <c r="DA2" s="356"/>
      <c r="DB2" s="356"/>
      <c r="DC2" s="356"/>
      <c r="DD2" s="356"/>
      <c r="DE2" s="356"/>
      <c r="DF2" s="356"/>
      <c r="DG2" s="356"/>
      <c r="DH2" s="356"/>
      <c r="DI2" s="356"/>
    </row>
    <row r="3" spans="1:113" s="355" customFormat="1" ht="5.0999999999999996" customHeight="1" x14ac:dyDescent="0.25">
      <c r="A3" s="354"/>
      <c r="B3" s="354"/>
      <c r="C3" s="354"/>
      <c r="D3" s="354"/>
      <c r="E3" s="354"/>
      <c r="F3" s="354"/>
      <c r="G3" s="354"/>
      <c r="H3" s="354"/>
      <c r="I3" s="354"/>
      <c r="J3" s="354"/>
      <c r="K3" s="354"/>
      <c r="L3" s="354"/>
      <c r="M3" s="354"/>
      <c r="N3" s="354"/>
      <c r="O3" s="354"/>
      <c r="P3" s="354"/>
      <c r="Q3" s="354"/>
      <c r="R3" s="354"/>
      <c r="S3" s="356"/>
      <c r="T3" s="356"/>
      <c r="U3" s="356"/>
      <c r="V3" s="356"/>
      <c r="W3" s="357"/>
      <c r="X3" s="357"/>
      <c r="Y3" s="357"/>
      <c r="Z3" s="357"/>
      <c r="AA3" s="357"/>
      <c r="AB3" s="357"/>
      <c r="AC3" s="357"/>
      <c r="AD3" s="357"/>
      <c r="AE3" s="357"/>
      <c r="AF3" s="357"/>
      <c r="AG3" s="357"/>
      <c r="AH3" s="357"/>
      <c r="AI3" s="357"/>
      <c r="AJ3" s="357"/>
      <c r="AK3" s="357"/>
      <c r="AL3" s="357"/>
      <c r="AM3" s="357"/>
      <c r="AN3" s="357"/>
      <c r="AO3" s="357"/>
      <c r="AP3" s="357"/>
      <c r="AQ3" s="357"/>
      <c r="AR3" s="357"/>
      <c r="AS3" s="356"/>
      <c r="AT3" s="356"/>
      <c r="AU3" s="356"/>
      <c r="AV3" s="356"/>
      <c r="AW3" s="356"/>
      <c r="AX3" s="356"/>
      <c r="AY3" s="356"/>
      <c r="AZ3" s="356"/>
      <c r="BA3" s="356"/>
      <c r="BB3" s="356"/>
      <c r="BC3" s="356"/>
      <c r="BD3" s="356"/>
      <c r="BE3" s="356"/>
      <c r="BF3" s="356"/>
      <c r="BG3" s="356"/>
      <c r="BH3" s="356"/>
      <c r="BI3" s="356"/>
      <c r="BJ3" s="356"/>
      <c r="BK3" s="356"/>
      <c r="BL3" s="356"/>
      <c r="BM3" s="356"/>
      <c r="BN3" s="356"/>
      <c r="BO3" s="356"/>
      <c r="BP3" s="356"/>
      <c r="BQ3" s="356"/>
      <c r="BR3" s="356"/>
      <c r="BS3" s="356"/>
      <c r="BT3" s="356"/>
      <c r="BU3" s="356"/>
      <c r="BV3" s="356"/>
      <c r="BW3" s="356"/>
      <c r="BX3" s="356"/>
      <c r="BY3" s="356"/>
      <c r="BZ3" s="356"/>
      <c r="CA3" s="356"/>
      <c r="CB3" s="356"/>
      <c r="CC3" s="356"/>
      <c r="CD3" s="356"/>
      <c r="CE3" s="356"/>
      <c r="CF3" s="356"/>
      <c r="CG3" s="356"/>
      <c r="CH3" s="356"/>
      <c r="CI3" s="356"/>
      <c r="CJ3" s="356"/>
      <c r="CK3" s="356"/>
      <c r="CL3" s="356"/>
      <c r="CM3" s="356"/>
      <c r="CN3" s="356"/>
      <c r="CO3" s="356"/>
      <c r="CP3" s="356"/>
      <c r="CQ3" s="356"/>
      <c r="CR3" s="356"/>
      <c r="CS3" s="356"/>
      <c r="CT3" s="356"/>
      <c r="CU3" s="356"/>
      <c r="CV3" s="356"/>
      <c r="CW3" s="356"/>
      <c r="CX3" s="356"/>
      <c r="CY3" s="356"/>
      <c r="CZ3" s="356"/>
      <c r="DA3" s="356"/>
      <c r="DB3" s="356"/>
      <c r="DC3" s="356"/>
      <c r="DD3" s="356"/>
      <c r="DE3" s="356"/>
      <c r="DF3" s="356"/>
      <c r="DG3" s="356"/>
      <c r="DH3" s="356"/>
      <c r="DI3" s="356"/>
    </row>
    <row r="5" spans="1:113" ht="20.100000000000001" customHeight="1" x14ac:dyDescent="0.25">
      <c r="A5" s="186" t="s">
        <v>680</v>
      </c>
      <c r="B5" s="186"/>
      <c r="C5" s="186"/>
      <c r="D5" s="186"/>
      <c r="E5" s="186"/>
      <c r="F5" s="186"/>
      <c r="G5" s="186"/>
      <c r="H5" s="186"/>
      <c r="I5" s="186"/>
      <c r="J5" s="186"/>
      <c r="K5" s="186"/>
      <c r="L5" s="186"/>
      <c r="M5" s="186"/>
      <c r="N5" s="186"/>
      <c r="O5" s="186"/>
      <c r="P5" s="186"/>
      <c r="Q5" s="186"/>
      <c r="R5" s="186"/>
      <c r="AA5" s="374"/>
    </row>
    <row r="6" spans="1:113" ht="20.100000000000001" customHeight="1" x14ac:dyDescent="0.25">
      <c r="A6" s="8"/>
      <c r="B6" s="8"/>
      <c r="C6" s="8"/>
      <c r="D6" s="8"/>
      <c r="E6" s="8"/>
      <c r="F6" s="8"/>
      <c r="G6" s="8"/>
      <c r="H6" s="8"/>
      <c r="I6" s="8"/>
      <c r="J6" s="8"/>
      <c r="K6" s="8"/>
      <c r="L6" s="8"/>
      <c r="M6" s="8"/>
      <c r="N6" s="8"/>
      <c r="O6" s="8"/>
      <c r="P6" s="8"/>
      <c r="Q6" s="8"/>
      <c r="R6" s="8"/>
      <c r="AA6" s="374"/>
    </row>
    <row r="7" spans="1:113" ht="20.100000000000001" customHeight="1" x14ac:dyDescent="0.25">
      <c r="A7" s="204" t="s">
        <v>243</v>
      </c>
      <c r="B7" s="204"/>
      <c r="C7" s="204"/>
      <c r="D7" s="204"/>
      <c r="E7" s="204"/>
      <c r="F7" s="204"/>
      <c r="G7" s="204"/>
      <c r="H7" s="204"/>
      <c r="I7" s="204"/>
      <c r="J7" s="204"/>
      <c r="K7" s="204"/>
      <c r="L7" s="204"/>
      <c r="M7" s="204"/>
      <c r="N7" s="204"/>
      <c r="O7" s="204"/>
      <c r="P7" s="204"/>
      <c r="Q7" s="204"/>
      <c r="R7" s="204"/>
      <c r="AA7" s="374"/>
    </row>
    <row r="8" spans="1:113" ht="20.100000000000001" customHeight="1" x14ac:dyDescent="0.25">
      <c r="A8" s="204"/>
      <c r="B8" s="204"/>
      <c r="C8" s="204"/>
      <c r="D8" s="204"/>
      <c r="E8" s="204"/>
      <c r="F8" s="204"/>
      <c r="G8" s="204"/>
      <c r="H8" s="204"/>
      <c r="I8" s="204"/>
      <c r="J8" s="204"/>
      <c r="K8" s="204"/>
      <c r="L8" s="204"/>
      <c r="M8" s="204"/>
      <c r="N8" s="204"/>
      <c r="O8" s="204"/>
      <c r="P8" s="204"/>
      <c r="Q8" s="204"/>
      <c r="R8" s="204"/>
      <c r="AA8" s="374"/>
    </row>
    <row r="9" spans="1:113" ht="20.100000000000001" customHeight="1" x14ac:dyDescent="0.25">
      <c r="A9" s="204"/>
      <c r="B9" s="204"/>
      <c r="C9" s="204"/>
      <c r="D9" s="204"/>
      <c r="E9" s="204"/>
      <c r="F9" s="204"/>
      <c r="G9" s="204"/>
      <c r="H9" s="204"/>
      <c r="I9" s="204"/>
      <c r="J9" s="204"/>
      <c r="K9" s="204"/>
      <c r="L9" s="204"/>
      <c r="M9" s="204"/>
      <c r="N9" s="204"/>
      <c r="O9" s="204"/>
      <c r="P9" s="204"/>
      <c r="Q9" s="204"/>
      <c r="R9" s="204"/>
      <c r="AA9" s="374"/>
    </row>
    <row r="10" spans="1:113" ht="20.100000000000001" customHeight="1" x14ac:dyDescent="0.25">
      <c r="A10" s="8"/>
      <c r="B10" s="8"/>
      <c r="C10" s="8"/>
      <c r="D10" s="8"/>
      <c r="E10" s="8"/>
      <c r="F10" s="8"/>
      <c r="G10" s="8"/>
      <c r="H10" s="8"/>
      <c r="I10" s="8"/>
      <c r="J10" s="8"/>
      <c r="K10" s="8"/>
      <c r="L10" s="8"/>
      <c r="M10" s="8"/>
      <c r="N10" s="8"/>
      <c r="O10" s="8"/>
      <c r="P10" s="8"/>
      <c r="Q10" s="8"/>
      <c r="R10" s="8"/>
      <c r="AA10" s="374"/>
    </row>
    <row r="11" spans="1:113" ht="20.100000000000001" customHeight="1" x14ac:dyDescent="0.25">
      <c r="A11" s="147" t="s">
        <v>244</v>
      </c>
      <c r="B11" s="147"/>
      <c r="C11" s="147"/>
      <c r="D11" s="147" t="s">
        <v>245</v>
      </c>
      <c r="E11" s="147"/>
      <c r="F11" s="147"/>
      <c r="G11" s="147"/>
      <c r="H11" s="147"/>
      <c r="I11" s="147"/>
      <c r="J11" s="147" t="s">
        <v>246</v>
      </c>
      <c r="K11" s="147"/>
      <c r="L11" s="147"/>
      <c r="M11" s="147"/>
      <c r="N11" s="16"/>
      <c r="O11" s="205" t="s">
        <v>247</v>
      </c>
      <c r="P11" s="205"/>
      <c r="Q11" s="205"/>
      <c r="R11" s="205"/>
      <c r="T11" s="356" t="s">
        <v>245</v>
      </c>
      <c r="U11" s="356" t="s">
        <v>249</v>
      </c>
      <c r="V11" s="356" t="s">
        <v>282</v>
      </c>
      <c r="AA11" s="374"/>
    </row>
    <row r="12" spans="1:113" ht="20.100000000000001" customHeight="1" x14ac:dyDescent="0.25">
      <c r="A12" s="149" t="s">
        <v>248</v>
      </c>
      <c r="B12" s="149"/>
      <c r="C12" s="149"/>
      <c r="D12" s="196" t="s">
        <v>274</v>
      </c>
      <c r="E12" s="196"/>
      <c r="F12" s="196"/>
      <c r="G12" s="196"/>
      <c r="H12" s="196"/>
      <c r="I12" s="196"/>
      <c r="J12" s="149" t="s">
        <v>250</v>
      </c>
      <c r="K12" s="149"/>
      <c r="L12" s="149"/>
      <c r="M12" s="149"/>
      <c r="N12" s="14"/>
      <c r="O12" s="149" t="s">
        <v>285</v>
      </c>
      <c r="P12" s="149"/>
      <c r="Q12" s="149"/>
      <c r="R12" s="149"/>
      <c r="T12" s="356" t="s">
        <v>276</v>
      </c>
      <c r="U12" s="356" t="s">
        <v>273</v>
      </c>
      <c r="V12" s="356" t="s">
        <v>247</v>
      </c>
      <c r="AA12" s="374"/>
    </row>
    <row r="13" spans="1:113" ht="20.100000000000001" customHeight="1" x14ac:dyDescent="0.25">
      <c r="A13" s="149" t="s">
        <v>251</v>
      </c>
      <c r="B13" s="149"/>
      <c r="C13" s="149"/>
      <c r="D13" s="149"/>
      <c r="E13" s="149"/>
      <c r="F13" s="149"/>
      <c r="G13" s="149"/>
      <c r="H13" s="149"/>
      <c r="I13" s="149"/>
      <c r="J13" s="149"/>
      <c r="K13" s="149"/>
      <c r="L13" s="221">
        <v>2545.33</v>
      </c>
      <c r="M13" s="221"/>
      <c r="N13" s="221"/>
      <c r="O13" s="221"/>
      <c r="P13" s="221"/>
      <c r="Q13" s="221"/>
      <c r="R13" s="221"/>
      <c r="T13" s="357" t="s">
        <v>277</v>
      </c>
      <c r="U13" s="357" t="s">
        <v>278</v>
      </c>
      <c r="V13" s="357" t="s">
        <v>283</v>
      </c>
      <c r="AA13" s="374"/>
    </row>
    <row r="14" spans="1:113" ht="20.100000000000001" customHeight="1" x14ac:dyDescent="0.25">
      <c r="A14" s="8"/>
      <c r="B14" s="8"/>
      <c r="C14" s="8"/>
      <c r="D14" s="8"/>
      <c r="E14" s="8"/>
      <c r="F14" s="8"/>
      <c r="G14" s="8"/>
      <c r="H14" s="8"/>
      <c r="I14" s="8"/>
      <c r="J14" s="8"/>
      <c r="K14" s="8"/>
      <c r="L14" s="12"/>
      <c r="M14" s="12"/>
      <c r="N14" s="12"/>
      <c r="O14" s="12"/>
      <c r="P14" s="12"/>
      <c r="Q14" s="12"/>
      <c r="R14" s="12"/>
      <c r="T14" s="356" t="s">
        <v>270</v>
      </c>
      <c r="U14" s="356" t="s">
        <v>272</v>
      </c>
      <c r="V14" s="356" t="s">
        <v>284</v>
      </c>
      <c r="AA14" s="374"/>
    </row>
    <row r="15" spans="1:113" ht="20.100000000000001" customHeight="1" x14ac:dyDescent="0.25">
      <c r="A15" s="222" t="s">
        <v>306</v>
      </c>
      <c r="B15" s="222"/>
      <c r="C15" s="222"/>
      <c r="D15" s="222"/>
      <c r="E15" s="222"/>
      <c r="F15" s="222"/>
      <c r="G15" s="222"/>
      <c r="H15" s="222"/>
      <c r="I15" s="222"/>
      <c r="J15" s="222"/>
      <c r="K15" s="222"/>
      <c r="L15" s="222"/>
      <c r="M15" s="222"/>
      <c r="N15" s="222"/>
      <c r="O15" s="222"/>
      <c r="P15" s="222"/>
      <c r="Q15" s="222"/>
      <c r="R15" s="222"/>
      <c r="T15" s="356" t="s">
        <v>271</v>
      </c>
      <c r="U15" s="356" t="s">
        <v>279</v>
      </c>
      <c r="AA15" s="374"/>
    </row>
    <row r="16" spans="1:113" ht="20.100000000000001" customHeight="1" x14ac:dyDescent="0.25">
      <c r="A16" s="222" t="s">
        <v>307</v>
      </c>
      <c r="B16" s="222"/>
      <c r="C16" s="222"/>
      <c r="D16" s="222"/>
      <c r="E16" s="222"/>
      <c r="F16" s="222"/>
      <c r="G16" s="222"/>
      <c r="H16" s="222"/>
      <c r="I16" s="222"/>
      <c r="J16" s="222"/>
      <c r="K16" s="222"/>
      <c r="L16" s="222"/>
      <c r="M16" s="222"/>
      <c r="N16" s="222"/>
      <c r="O16" s="222"/>
      <c r="P16" s="222"/>
      <c r="Q16" s="222"/>
      <c r="R16" s="222"/>
      <c r="U16" s="356" t="s">
        <v>280</v>
      </c>
      <c r="AA16" s="374"/>
    </row>
    <row r="17" spans="1:27" ht="20.100000000000001" customHeight="1" x14ac:dyDescent="0.25">
      <c r="A17" s="222"/>
      <c r="B17" s="222"/>
      <c r="C17" s="222"/>
      <c r="D17" s="222"/>
      <c r="E17" s="222"/>
      <c r="F17" s="222"/>
      <c r="G17" s="222"/>
      <c r="H17" s="222"/>
      <c r="I17" s="222"/>
      <c r="J17" s="222"/>
      <c r="K17" s="222"/>
      <c r="L17" s="222"/>
      <c r="M17" s="222"/>
      <c r="N17" s="222"/>
      <c r="O17" s="222"/>
      <c r="P17" s="222"/>
      <c r="Q17" s="222"/>
      <c r="R17" s="222"/>
      <c r="U17" s="356" t="s">
        <v>281</v>
      </c>
      <c r="AA17" s="374"/>
    </row>
    <row r="18" spans="1:27" ht="20.100000000000001" customHeight="1" x14ac:dyDescent="0.25">
      <c r="A18" s="222"/>
      <c r="B18" s="222"/>
      <c r="C18" s="222"/>
      <c r="D18" s="222"/>
      <c r="E18" s="222"/>
      <c r="F18" s="222"/>
      <c r="G18" s="222"/>
      <c r="H18" s="222"/>
      <c r="I18" s="222"/>
      <c r="J18" s="222"/>
      <c r="K18" s="222"/>
      <c r="L18" s="222"/>
      <c r="M18" s="222"/>
      <c r="N18" s="222"/>
      <c r="O18" s="222"/>
      <c r="P18" s="222"/>
      <c r="Q18" s="222"/>
      <c r="R18" s="222"/>
      <c r="U18" s="356" t="s">
        <v>275</v>
      </c>
      <c r="AA18" s="374"/>
    </row>
    <row r="19" spans="1:27" ht="20.100000000000001" customHeight="1" x14ac:dyDescent="0.25">
      <c r="A19" s="222"/>
      <c r="B19" s="222"/>
      <c r="C19" s="222"/>
      <c r="D19" s="222"/>
      <c r="E19" s="222"/>
      <c r="F19" s="222"/>
      <c r="G19" s="222"/>
      <c r="H19" s="222"/>
      <c r="I19" s="222"/>
      <c r="J19" s="222"/>
      <c r="K19" s="222"/>
      <c r="L19" s="222"/>
      <c r="M19" s="222"/>
      <c r="N19" s="222"/>
      <c r="O19" s="222"/>
      <c r="P19" s="222"/>
      <c r="Q19" s="222"/>
      <c r="R19" s="222"/>
      <c r="U19" s="356" t="s">
        <v>274</v>
      </c>
      <c r="AA19" s="374"/>
    </row>
    <row r="20" spans="1:27" ht="20.100000000000001" customHeight="1" x14ac:dyDescent="0.25">
      <c r="A20" s="222"/>
      <c r="B20" s="222"/>
      <c r="C20" s="222"/>
      <c r="D20" s="222"/>
      <c r="E20" s="222"/>
      <c r="F20" s="222"/>
      <c r="G20" s="222"/>
      <c r="H20" s="222"/>
      <c r="I20" s="222"/>
      <c r="J20" s="222"/>
      <c r="K20" s="222"/>
      <c r="L20" s="222"/>
      <c r="M20" s="222"/>
      <c r="N20" s="222"/>
      <c r="O20" s="222"/>
      <c r="P20" s="222"/>
      <c r="Q20" s="222"/>
      <c r="R20" s="222"/>
      <c r="AA20" s="374"/>
    </row>
    <row r="21" spans="1:27" ht="20.100000000000001" customHeight="1" x14ac:dyDescent="0.25">
      <c r="A21" s="59" t="s">
        <v>5</v>
      </c>
      <c r="B21" s="223" t="s">
        <v>64</v>
      </c>
      <c r="C21" s="223"/>
      <c r="D21" s="223"/>
      <c r="E21" s="223"/>
      <c r="F21" s="223"/>
      <c r="G21" s="223"/>
      <c r="H21" s="223"/>
      <c r="I21" s="223"/>
      <c r="J21" s="223"/>
      <c r="K21" s="223" t="s">
        <v>308</v>
      </c>
      <c r="L21" s="223"/>
      <c r="M21" s="223" t="s">
        <v>309</v>
      </c>
      <c r="N21" s="223"/>
      <c r="O21" s="223" t="s">
        <v>182</v>
      </c>
      <c r="P21" s="223"/>
      <c r="Q21" s="223" t="s">
        <v>310</v>
      </c>
      <c r="R21" s="223"/>
      <c r="AA21" s="374"/>
    </row>
    <row r="22" spans="1:27" ht="20.100000000000001" customHeight="1" x14ac:dyDescent="0.25">
      <c r="A22" s="60" t="s">
        <v>311</v>
      </c>
      <c r="B22" s="218" t="s">
        <v>312</v>
      </c>
      <c r="C22" s="218"/>
      <c r="D22" s="218"/>
      <c r="E22" s="218"/>
      <c r="F22" s="218"/>
      <c r="G22" s="218"/>
      <c r="H22" s="218"/>
      <c r="I22" s="218"/>
      <c r="J22" s="218"/>
      <c r="K22" s="219">
        <v>0</v>
      </c>
      <c r="L22" s="219"/>
      <c r="M22" s="211">
        <f>K22/$K$38</f>
        <v>0</v>
      </c>
      <c r="N22" s="211"/>
      <c r="O22" s="220">
        <v>0.75</v>
      </c>
      <c r="P22" s="220"/>
      <c r="Q22" s="220">
        <f t="shared" ref="Q22:Q31" si="0">K22*O22</f>
        <v>0</v>
      </c>
      <c r="R22" s="220"/>
      <c r="AA22" s="374"/>
    </row>
    <row r="23" spans="1:27" ht="20.100000000000001" customHeight="1" x14ac:dyDescent="0.25">
      <c r="A23" s="61" t="s">
        <v>313</v>
      </c>
      <c r="B23" s="209" t="s">
        <v>314</v>
      </c>
      <c r="C23" s="209"/>
      <c r="D23" s="209"/>
      <c r="E23" s="209"/>
      <c r="F23" s="209"/>
      <c r="G23" s="209"/>
      <c r="H23" s="209"/>
      <c r="I23" s="209"/>
      <c r="J23" s="209"/>
      <c r="K23" s="210">
        <v>149</v>
      </c>
      <c r="L23" s="210"/>
      <c r="M23" s="250">
        <f t="shared" ref="M23:M36" si="1">K23/$K$38</f>
        <v>0.49666666666666665</v>
      </c>
      <c r="N23" s="250"/>
      <c r="O23" s="212">
        <v>1</v>
      </c>
      <c r="P23" s="212"/>
      <c r="Q23" s="212">
        <f t="shared" si="0"/>
        <v>149</v>
      </c>
      <c r="R23" s="212"/>
      <c r="AA23" s="374"/>
    </row>
    <row r="24" spans="1:27" ht="20.100000000000001" customHeight="1" x14ac:dyDescent="0.25">
      <c r="A24" s="61" t="s">
        <v>315</v>
      </c>
      <c r="B24" s="209" t="s">
        <v>316</v>
      </c>
      <c r="C24" s="209"/>
      <c r="D24" s="209"/>
      <c r="E24" s="209"/>
      <c r="F24" s="209"/>
      <c r="G24" s="209"/>
      <c r="H24" s="209"/>
      <c r="I24" s="209"/>
      <c r="J24" s="209"/>
      <c r="K24" s="210">
        <v>12</v>
      </c>
      <c r="L24" s="210"/>
      <c r="M24" s="250">
        <f t="shared" si="1"/>
        <v>0.04</v>
      </c>
      <c r="N24" s="250"/>
      <c r="O24" s="212">
        <v>1</v>
      </c>
      <c r="P24" s="212"/>
      <c r="Q24" s="212">
        <f t="shared" si="0"/>
        <v>12</v>
      </c>
      <c r="R24" s="212"/>
      <c r="AA24" s="374"/>
    </row>
    <row r="25" spans="1:27" ht="20.100000000000001" customHeight="1" x14ac:dyDescent="0.25">
      <c r="A25" s="61" t="s">
        <v>317</v>
      </c>
      <c r="B25" s="209" t="s">
        <v>318</v>
      </c>
      <c r="C25" s="209"/>
      <c r="D25" s="209"/>
      <c r="E25" s="209"/>
      <c r="F25" s="209"/>
      <c r="G25" s="209"/>
      <c r="H25" s="209"/>
      <c r="I25" s="209"/>
      <c r="J25" s="209"/>
      <c r="K25" s="210">
        <v>0</v>
      </c>
      <c r="L25" s="210"/>
      <c r="M25" s="250">
        <f t="shared" si="1"/>
        <v>0</v>
      </c>
      <c r="N25" s="250"/>
      <c r="O25" s="212">
        <v>0.9</v>
      </c>
      <c r="P25" s="212"/>
      <c r="Q25" s="212">
        <f t="shared" si="0"/>
        <v>0</v>
      </c>
      <c r="R25" s="212"/>
      <c r="AA25" s="374"/>
    </row>
    <row r="26" spans="1:27" ht="20.100000000000001" customHeight="1" x14ac:dyDescent="0.25">
      <c r="A26" s="61" t="s">
        <v>319</v>
      </c>
      <c r="B26" s="209" t="s">
        <v>320</v>
      </c>
      <c r="C26" s="209"/>
      <c r="D26" s="209"/>
      <c r="E26" s="209"/>
      <c r="F26" s="209"/>
      <c r="G26" s="209"/>
      <c r="H26" s="209"/>
      <c r="I26" s="209"/>
      <c r="J26" s="209"/>
      <c r="K26" s="210">
        <v>0</v>
      </c>
      <c r="L26" s="210"/>
      <c r="M26" s="250">
        <f t="shared" si="1"/>
        <v>0</v>
      </c>
      <c r="N26" s="250"/>
      <c r="O26" s="212">
        <v>0.6</v>
      </c>
      <c r="P26" s="212"/>
      <c r="Q26" s="212">
        <f t="shared" si="0"/>
        <v>0</v>
      </c>
      <c r="R26" s="212"/>
      <c r="AA26" s="374"/>
    </row>
    <row r="27" spans="1:27" ht="20.100000000000001" customHeight="1" x14ac:dyDescent="0.25">
      <c r="A27" s="61" t="s">
        <v>321</v>
      </c>
      <c r="B27" s="209" t="s">
        <v>322</v>
      </c>
      <c r="C27" s="209"/>
      <c r="D27" s="209"/>
      <c r="E27" s="209"/>
      <c r="F27" s="209"/>
      <c r="G27" s="209"/>
      <c r="H27" s="209"/>
      <c r="I27" s="209"/>
      <c r="J27" s="209"/>
      <c r="K27" s="210">
        <v>22</v>
      </c>
      <c r="L27" s="210"/>
      <c r="M27" s="250">
        <f t="shared" si="1"/>
        <v>7.3333333333333334E-2</v>
      </c>
      <c r="N27" s="250"/>
      <c r="O27" s="212">
        <v>1</v>
      </c>
      <c r="P27" s="212"/>
      <c r="Q27" s="212">
        <f t="shared" si="0"/>
        <v>22</v>
      </c>
      <c r="R27" s="212"/>
      <c r="AA27" s="374"/>
    </row>
    <row r="28" spans="1:27" ht="20.100000000000001" customHeight="1" x14ac:dyDescent="0.25">
      <c r="A28" s="61" t="s">
        <v>323</v>
      </c>
      <c r="B28" s="209" t="s">
        <v>324</v>
      </c>
      <c r="C28" s="209"/>
      <c r="D28" s="209"/>
      <c r="E28" s="209"/>
      <c r="F28" s="209"/>
      <c r="G28" s="209"/>
      <c r="H28" s="209"/>
      <c r="I28" s="209"/>
      <c r="J28" s="209"/>
      <c r="K28" s="210">
        <v>0</v>
      </c>
      <c r="L28" s="210"/>
      <c r="M28" s="250">
        <f t="shared" si="1"/>
        <v>0</v>
      </c>
      <c r="N28" s="250"/>
      <c r="O28" s="212">
        <v>0.6</v>
      </c>
      <c r="P28" s="212"/>
      <c r="Q28" s="212">
        <f t="shared" si="0"/>
        <v>0</v>
      </c>
      <c r="R28" s="212"/>
      <c r="AA28" s="374"/>
    </row>
    <row r="29" spans="1:27" ht="20.100000000000001" customHeight="1" x14ac:dyDescent="0.25">
      <c r="A29" s="61" t="s">
        <v>325</v>
      </c>
      <c r="B29" s="209" t="s">
        <v>326</v>
      </c>
      <c r="C29" s="209"/>
      <c r="D29" s="209"/>
      <c r="E29" s="209"/>
      <c r="F29" s="209"/>
      <c r="G29" s="209"/>
      <c r="H29" s="209"/>
      <c r="I29" s="209"/>
      <c r="J29" s="209"/>
      <c r="K29" s="210">
        <v>0</v>
      </c>
      <c r="L29" s="210"/>
      <c r="M29" s="250">
        <f t="shared" si="1"/>
        <v>0</v>
      </c>
      <c r="N29" s="250"/>
      <c r="O29" s="212">
        <v>0.1</v>
      </c>
      <c r="P29" s="212"/>
      <c r="Q29" s="212">
        <f t="shared" si="0"/>
        <v>0</v>
      </c>
      <c r="R29" s="212"/>
      <c r="AA29" s="374"/>
    </row>
    <row r="30" spans="1:27" ht="20.100000000000001" customHeight="1" x14ac:dyDescent="0.25">
      <c r="A30" s="61" t="s">
        <v>327</v>
      </c>
      <c r="B30" s="209" t="s">
        <v>328</v>
      </c>
      <c r="C30" s="209"/>
      <c r="D30" s="209"/>
      <c r="E30" s="209"/>
      <c r="F30" s="209"/>
      <c r="G30" s="209"/>
      <c r="H30" s="209"/>
      <c r="I30" s="209"/>
      <c r="J30" s="209"/>
      <c r="K30" s="210">
        <v>85</v>
      </c>
      <c r="L30" s="210"/>
      <c r="M30" s="250">
        <f t="shared" si="1"/>
        <v>0.28333333333333333</v>
      </c>
      <c r="N30" s="250"/>
      <c r="O30" s="212">
        <v>0</v>
      </c>
      <c r="P30" s="212"/>
      <c r="Q30" s="212">
        <f t="shared" si="0"/>
        <v>0</v>
      </c>
      <c r="R30" s="212"/>
      <c r="AA30" s="374"/>
    </row>
    <row r="31" spans="1:27" ht="20.100000000000001" customHeight="1" x14ac:dyDescent="0.25">
      <c r="A31" s="62" t="s">
        <v>329</v>
      </c>
      <c r="B31" s="209" t="s">
        <v>330</v>
      </c>
      <c r="C31" s="209"/>
      <c r="D31" s="209"/>
      <c r="E31" s="209"/>
      <c r="F31" s="209"/>
      <c r="G31" s="209"/>
      <c r="H31" s="209"/>
      <c r="I31" s="209"/>
      <c r="J31" s="209"/>
      <c r="K31" s="216">
        <v>12</v>
      </c>
      <c r="L31" s="216"/>
      <c r="M31" s="250">
        <f t="shared" si="1"/>
        <v>0.04</v>
      </c>
      <c r="N31" s="250"/>
      <c r="O31" s="216">
        <v>0.5</v>
      </c>
      <c r="P31" s="216"/>
      <c r="Q31" s="217">
        <f t="shared" si="0"/>
        <v>6</v>
      </c>
      <c r="R31" s="217"/>
      <c r="AA31" s="374"/>
    </row>
    <row r="32" spans="1:27" ht="20.100000000000001" customHeight="1" x14ac:dyDescent="0.25">
      <c r="A32" s="61" t="s">
        <v>331</v>
      </c>
      <c r="B32" s="209" t="s">
        <v>332</v>
      </c>
      <c r="C32" s="209"/>
      <c r="D32" s="209"/>
      <c r="E32" s="209"/>
      <c r="F32" s="209"/>
      <c r="G32" s="209"/>
      <c r="H32" s="209"/>
      <c r="I32" s="209"/>
      <c r="J32" s="209"/>
      <c r="K32" s="210">
        <v>0</v>
      </c>
      <c r="L32" s="210"/>
      <c r="M32" s="250">
        <f t="shared" si="1"/>
        <v>0</v>
      </c>
      <c r="N32" s="250"/>
      <c r="O32" s="212">
        <v>0.75</v>
      </c>
      <c r="P32" s="212"/>
      <c r="Q32" s="212">
        <f>K32*O32</f>
        <v>0</v>
      </c>
      <c r="R32" s="212"/>
      <c r="AA32" s="374"/>
    </row>
    <row r="33" spans="1:27" ht="20.100000000000001" customHeight="1" x14ac:dyDescent="0.25">
      <c r="A33" s="61" t="s">
        <v>333</v>
      </c>
      <c r="B33" s="209" t="s">
        <v>334</v>
      </c>
      <c r="C33" s="209"/>
      <c r="D33" s="209"/>
      <c r="E33" s="209"/>
      <c r="F33" s="209"/>
      <c r="G33" s="209"/>
      <c r="H33" s="209"/>
      <c r="I33" s="209"/>
      <c r="J33" s="209"/>
      <c r="K33" s="210">
        <v>0</v>
      </c>
      <c r="L33" s="210"/>
      <c r="M33" s="250">
        <f t="shared" si="1"/>
        <v>0</v>
      </c>
      <c r="N33" s="250"/>
      <c r="O33" s="212">
        <v>0.75</v>
      </c>
      <c r="P33" s="212"/>
      <c r="Q33" s="212">
        <f>K33*O33</f>
        <v>0</v>
      </c>
      <c r="R33" s="212"/>
      <c r="AA33" s="374"/>
    </row>
    <row r="34" spans="1:27" ht="20.100000000000001" customHeight="1" x14ac:dyDescent="0.25">
      <c r="A34" s="61" t="s">
        <v>335</v>
      </c>
      <c r="B34" s="209" t="s">
        <v>336</v>
      </c>
      <c r="C34" s="209"/>
      <c r="D34" s="209"/>
      <c r="E34" s="209"/>
      <c r="F34" s="209"/>
      <c r="G34" s="209"/>
      <c r="H34" s="209"/>
      <c r="I34" s="209"/>
      <c r="J34" s="209"/>
      <c r="K34" s="210">
        <v>0</v>
      </c>
      <c r="L34" s="210"/>
      <c r="M34" s="250">
        <f t="shared" si="1"/>
        <v>0</v>
      </c>
      <c r="N34" s="250"/>
      <c r="O34" s="212">
        <v>0.75</v>
      </c>
      <c r="P34" s="212"/>
      <c r="Q34" s="212">
        <f>K34*O34</f>
        <v>0</v>
      </c>
      <c r="R34" s="212"/>
      <c r="AA34" s="374"/>
    </row>
    <row r="35" spans="1:27" ht="20.100000000000001" customHeight="1" x14ac:dyDescent="0.25">
      <c r="A35" s="61" t="s">
        <v>337</v>
      </c>
      <c r="B35" s="209" t="s">
        <v>338</v>
      </c>
      <c r="C35" s="209"/>
      <c r="D35" s="209"/>
      <c r="E35" s="209"/>
      <c r="F35" s="209"/>
      <c r="G35" s="209"/>
      <c r="H35" s="209"/>
      <c r="I35" s="209"/>
      <c r="J35" s="209"/>
      <c r="K35" s="210">
        <v>0</v>
      </c>
      <c r="L35" s="210"/>
      <c r="M35" s="250">
        <f t="shared" si="1"/>
        <v>0</v>
      </c>
      <c r="N35" s="250"/>
      <c r="O35" s="212">
        <v>0.75</v>
      </c>
      <c r="P35" s="212"/>
      <c r="Q35" s="212">
        <f>K35*O35</f>
        <v>0</v>
      </c>
      <c r="R35" s="212"/>
      <c r="AA35" s="374"/>
    </row>
    <row r="36" spans="1:27" ht="20.100000000000001" customHeight="1" x14ac:dyDescent="0.25">
      <c r="A36" s="61" t="s">
        <v>339</v>
      </c>
      <c r="B36" s="209" t="s">
        <v>340</v>
      </c>
      <c r="C36" s="209"/>
      <c r="D36" s="209"/>
      <c r="E36" s="209"/>
      <c r="F36" s="209"/>
      <c r="G36" s="209"/>
      <c r="H36" s="209"/>
      <c r="I36" s="209"/>
      <c r="J36" s="209"/>
      <c r="K36" s="210">
        <v>20</v>
      </c>
      <c r="L36" s="210"/>
      <c r="M36" s="250">
        <f t="shared" si="1"/>
        <v>6.6666666666666666E-2</v>
      </c>
      <c r="N36" s="250"/>
      <c r="O36" s="212">
        <v>0.3</v>
      </c>
      <c r="P36" s="212"/>
      <c r="Q36" s="212">
        <f>K36*O36</f>
        <v>6</v>
      </c>
      <c r="R36" s="212"/>
      <c r="AA36" s="374"/>
    </row>
    <row r="37" spans="1:27" ht="20.100000000000001" customHeight="1" x14ac:dyDescent="0.25">
      <c r="A37" s="63"/>
      <c r="B37" s="8"/>
      <c r="C37" s="8"/>
      <c r="D37" s="8"/>
      <c r="E37" s="8"/>
      <c r="F37" s="8"/>
      <c r="G37" s="8"/>
      <c r="H37" s="8"/>
      <c r="I37" s="8"/>
      <c r="J37" s="8"/>
      <c r="K37" s="8"/>
      <c r="L37" s="8"/>
      <c r="M37" s="8"/>
      <c r="N37" s="8"/>
      <c r="O37" s="8"/>
      <c r="P37" s="8"/>
      <c r="Q37" s="64"/>
      <c r="R37" s="64"/>
      <c r="AA37" s="374"/>
    </row>
    <row r="38" spans="1:27" ht="20.100000000000001" customHeight="1" x14ac:dyDescent="0.25">
      <c r="A38" s="16"/>
      <c r="B38" s="213" t="s">
        <v>342</v>
      </c>
      <c r="C38" s="213"/>
      <c r="D38" s="213"/>
      <c r="E38" s="213"/>
      <c r="F38" s="213"/>
      <c r="G38" s="213"/>
      <c r="H38" s="213"/>
      <c r="I38" s="213"/>
      <c r="J38" s="213"/>
      <c r="K38" s="214">
        <f>SUM(K22:K36)</f>
        <v>300</v>
      </c>
      <c r="L38" s="214"/>
      <c r="M38" s="16"/>
      <c r="N38" s="213" t="s">
        <v>341</v>
      </c>
      <c r="O38" s="213"/>
      <c r="P38" s="213"/>
      <c r="Q38" s="215">
        <f>SUM(Q22:Q36)</f>
        <v>195</v>
      </c>
      <c r="R38" s="215"/>
      <c r="AA38" s="374"/>
    </row>
    <row r="39" spans="1:27" ht="20.100000000000001" customHeight="1" x14ac:dyDescent="0.25">
      <c r="A39" s="8"/>
      <c r="B39" s="8"/>
      <c r="C39" s="8"/>
      <c r="D39" s="8"/>
      <c r="E39" s="8"/>
      <c r="F39" s="8"/>
      <c r="G39" s="8"/>
      <c r="H39" s="8"/>
      <c r="I39" s="8"/>
      <c r="J39" s="8"/>
      <c r="K39" s="8"/>
      <c r="L39" s="12"/>
      <c r="M39" s="12"/>
      <c r="N39" s="12"/>
      <c r="O39" s="12"/>
      <c r="P39" s="12"/>
      <c r="Q39" s="12"/>
      <c r="R39" s="12"/>
      <c r="AA39" s="374"/>
    </row>
    <row r="40" spans="1:27" ht="20.100000000000001" customHeight="1" x14ac:dyDescent="0.25">
      <c r="A40" s="8"/>
      <c r="B40" s="8"/>
      <c r="C40" s="8"/>
      <c r="D40" s="8"/>
      <c r="E40" s="8"/>
      <c r="F40" s="8"/>
      <c r="G40" s="8"/>
      <c r="H40" s="8"/>
      <c r="I40" s="8"/>
      <c r="J40" s="8"/>
      <c r="K40" s="8"/>
      <c r="L40" s="12"/>
      <c r="M40" s="12"/>
      <c r="N40" s="12"/>
      <c r="O40" s="12"/>
      <c r="P40" s="12"/>
      <c r="Q40" s="12"/>
      <c r="R40" s="12"/>
      <c r="AA40" s="374"/>
    </row>
    <row r="41" spans="1:27" ht="20.100000000000001" customHeight="1" x14ac:dyDescent="0.25">
      <c r="A41" s="147" t="s">
        <v>251</v>
      </c>
      <c r="B41" s="147"/>
      <c r="C41" s="147"/>
      <c r="D41" s="147"/>
      <c r="E41" s="147"/>
      <c r="F41" s="147"/>
      <c r="G41" s="147"/>
      <c r="H41" s="147"/>
      <c r="I41" s="147"/>
      <c r="J41" s="147"/>
      <c r="K41" s="147"/>
      <c r="L41" s="206">
        <f>L13</f>
        <v>2545.33</v>
      </c>
      <c r="M41" s="206"/>
      <c r="N41" s="206"/>
      <c r="O41" s="206"/>
      <c r="P41" s="206"/>
      <c r="Q41" s="206"/>
      <c r="R41" s="206"/>
      <c r="AA41" s="374"/>
    </row>
    <row r="42" spans="1:27" ht="20.100000000000001" customHeight="1" x14ac:dyDescent="0.25">
      <c r="A42" s="147" t="s">
        <v>252</v>
      </c>
      <c r="B42" s="147"/>
      <c r="C42" s="147"/>
      <c r="D42" s="147"/>
      <c r="E42" s="147"/>
      <c r="F42" s="147"/>
      <c r="G42" s="147"/>
      <c r="H42" s="147"/>
      <c r="I42" s="147"/>
      <c r="J42" s="147"/>
      <c r="K42" s="147"/>
      <c r="L42" s="154">
        <f>Q38</f>
        <v>195</v>
      </c>
      <c r="M42" s="154"/>
      <c r="N42" s="154"/>
      <c r="O42" s="154"/>
      <c r="P42" s="154"/>
      <c r="Q42" s="154"/>
      <c r="R42" s="154"/>
      <c r="T42" s="357"/>
      <c r="U42" s="357"/>
      <c r="AA42" s="374"/>
    </row>
    <row r="43" spans="1:27" ht="20.100000000000001" customHeight="1" x14ac:dyDescent="0.25">
      <c r="A43" s="147" t="s">
        <v>253</v>
      </c>
      <c r="B43" s="147"/>
      <c r="C43" s="147"/>
      <c r="D43" s="147"/>
      <c r="E43" s="147"/>
      <c r="F43" s="147"/>
      <c r="G43" s="147"/>
      <c r="H43" s="147"/>
      <c r="I43" s="147"/>
      <c r="J43" s="147"/>
      <c r="K43" s="147"/>
      <c r="L43" s="206">
        <f>L41*L42</f>
        <v>496339.35</v>
      </c>
      <c r="M43" s="206"/>
      <c r="N43" s="206"/>
      <c r="O43" s="206"/>
      <c r="P43" s="206"/>
      <c r="Q43" s="206"/>
      <c r="R43" s="206"/>
      <c r="T43" s="357"/>
      <c r="U43" s="357"/>
      <c r="AA43" s="374"/>
    </row>
    <row r="44" spans="1:27" ht="20.100000000000001" customHeight="1" x14ac:dyDescent="0.25">
      <c r="A44" s="8"/>
      <c r="B44" s="8"/>
      <c r="C44" s="8"/>
      <c r="D44" s="8"/>
      <c r="E44" s="8"/>
      <c r="F44" s="8"/>
      <c r="G44" s="8"/>
      <c r="H44" s="8"/>
      <c r="I44" s="8"/>
      <c r="J44" s="8"/>
      <c r="K44" s="8"/>
      <c r="L44" s="8"/>
      <c r="M44" s="8"/>
      <c r="N44" s="8"/>
      <c r="O44" s="8"/>
      <c r="P44" s="8"/>
      <c r="Q44" s="8"/>
      <c r="R44" s="8"/>
      <c r="T44" s="357"/>
      <c r="U44" s="357"/>
      <c r="AA44" s="374"/>
    </row>
    <row r="45" spans="1:27" ht="20.100000000000001" customHeight="1" x14ac:dyDescent="0.25">
      <c r="A45" s="199" t="s">
        <v>254</v>
      </c>
      <c r="B45" s="199"/>
      <c r="C45" s="199"/>
      <c r="D45" s="199"/>
      <c r="E45" s="199"/>
      <c r="F45" s="199"/>
      <c r="G45" s="199"/>
      <c r="H45" s="199"/>
      <c r="I45" s="199"/>
      <c r="J45" s="199"/>
      <c r="K45" s="199"/>
      <c r="L45" s="199"/>
      <c r="M45" s="199"/>
      <c r="N45" s="199"/>
      <c r="O45" s="199"/>
      <c r="P45" s="199"/>
      <c r="Q45" s="199"/>
      <c r="R45" s="199"/>
      <c r="T45" s="357"/>
      <c r="U45" s="357"/>
      <c r="AA45" s="374"/>
    </row>
    <row r="46" spans="1:27" ht="20.100000000000001" customHeight="1" x14ac:dyDescent="0.25">
      <c r="A46" s="8"/>
      <c r="B46" s="8"/>
      <c r="C46" s="8"/>
      <c r="D46" s="8"/>
      <c r="E46" s="8"/>
      <c r="F46" s="8"/>
      <c r="G46" s="8"/>
      <c r="H46" s="8"/>
      <c r="I46" s="8"/>
      <c r="J46" s="8"/>
      <c r="K46" s="8"/>
      <c r="L46" s="8"/>
      <c r="M46" s="8"/>
      <c r="N46" s="8"/>
      <c r="O46" s="8"/>
      <c r="P46" s="8"/>
      <c r="Q46" s="8"/>
      <c r="R46" s="8"/>
      <c r="T46" s="357"/>
      <c r="U46" s="357"/>
      <c r="AA46" s="374"/>
    </row>
    <row r="47" spans="1:27" ht="20.100000000000001" customHeight="1" x14ac:dyDescent="0.25">
      <c r="A47" s="147" t="s">
        <v>255</v>
      </c>
      <c r="B47" s="147"/>
      <c r="C47" s="147"/>
      <c r="D47" s="147"/>
      <c r="E47" s="207">
        <v>17</v>
      </c>
      <c r="F47" s="207"/>
      <c r="G47" s="207"/>
      <c r="H47" s="207"/>
      <c r="I47" s="8"/>
      <c r="J47" s="8"/>
      <c r="K47" s="8"/>
      <c r="L47" s="8"/>
      <c r="M47" s="8"/>
      <c r="N47" s="8"/>
      <c r="O47" s="8"/>
      <c r="P47" s="8"/>
      <c r="Q47" s="8"/>
      <c r="R47" s="8"/>
      <c r="AA47" s="374"/>
    </row>
    <row r="48" spans="1:27" ht="20.100000000000001" customHeight="1" x14ac:dyDescent="0.25">
      <c r="A48" s="147" t="s">
        <v>256</v>
      </c>
      <c r="B48" s="147"/>
      <c r="C48" s="147"/>
      <c r="D48" s="147"/>
      <c r="E48" s="172">
        <v>70</v>
      </c>
      <c r="F48" s="172"/>
      <c r="G48" s="172"/>
      <c r="H48" s="172"/>
      <c r="I48" s="8"/>
      <c r="J48" s="8"/>
      <c r="K48" s="8"/>
      <c r="L48" s="8"/>
      <c r="M48" s="8"/>
      <c r="N48" s="8"/>
      <c r="O48" s="8"/>
      <c r="P48" s="8"/>
      <c r="Q48" s="8"/>
      <c r="R48" s="8"/>
      <c r="AA48" s="374"/>
    </row>
    <row r="49" spans="1:41" ht="20.100000000000001" customHeight="1" x14ac:dyDescent="0.25">
      <c r="A49" s="149" t="s">
        <v>257</v>
      </c>
      <c r="B49" s="149"/>
      <c r="C49" s="149"/>
      <c r="D49" s="149"/>
      <c r="E49" s="208">
        <f>E47/E48</f>
        <v>0.24285714285714285</v>
      </c>
      <c r="F49" s="208"/>
      <c r="G49" s="208"/>
      <c r="H49" s="208"/>
      <c r="I49" s="8"/>
      <c r="J49" s="8"/>
      <c r="K49" s="8"/>
      <c r="L49" s="8"/>
      <c r="M49" s="8"/>
      <c r="N49" s="8"/>
      <c r="O49" s="8"/>
      <c r="P49" s="8"/>
      <c r="Q49" s="8"/>
      <c r="R49" s="8"/>
      <c r="AA49" s="374"/>
    </row>
    <row r="50" spans="1:41" ht="20.100000000000001" customHeight="1" x14ac:dyDescent="0.25">
      <c r="A50" s="8"/>
      <c r="B50" s="8"/>
      <c r="C50" s="8"/>
      <c r="D50" s="8"/>
      <c r="E50" s="8"/>
      <c r="F50" s="8"/>
      <c r="G50" s="8"/>
      <c r="H50" s="8"/>
      <c r="I50" s="8"/>
      <c r="J50" s="8"/>
      <c r="K50" s="8"/>
      <c r="L50" s="8"/>
      <c r="M50" s="8"/>
      <c r="N50" s="8"/>
      <c r="O50" s="8"/>
      <c r="P50" s="8"/>
      <c r="Q50" s="8"/>
      <c r="R50" s="8"/>
      <c r="AA50" s="374"/>
    </row>
    <row r="51" spans="1:41" ht="20.100000000000001" customHeight="1" x14ac:dyDescent="0.25">
      <c r="A51" s="157" t="s">
        <v>258</v>
      </c>
      <c r="B51" s="157"/>
      <c r="C51" s="157"/>
      <c r="D51" s="157"/>
      <c r="E51" s="157"/>
      <c r="F51" s="147" t="s">
        <v>132</v>
      </c>
      <c r="G51" s="147"/>
      <c r="H51" s="147"/>
      <c r="I51" s="147"/>
      <c r="J51" s="147"/>
      <c r="K51" s="147"/>
      <c r="L51" s="147"/>
      <c r="M51" s="8"/>
      <c r="N51" s="8"/>
      <c r="O51" s="8"/>
      <c r="P51" s="8"/>
      <c r="Q51" s="8"/>
      <c r="R51" s="8"/>
      <c r="T51" s="356" t="s">
        <v>127</v>
      </c>
      <c r="U51" s="356" t="s">
        <v>286</v>
      </c>
      <c r="V51" s="356">
        <v>0</v>
      </c>
      <c r="W51" s="357" t="s">
        <v>294</v>
      </c>
      <c r="X51" s="376">
        <f>((E47/E48)+(E47^2/E48^2))/2</f>
        <v>0.15091836734693878</v>
      </c>
      <c r="Z51" s="356" t="s">
        <v>301</v>
      </c>
      <c r="AA51" s="356" t="e">
        <f>#REF!</f>
        <v>#REF!</v>
      </c>
    </row>
    <row r="52" spans="1:41" ht="20.100000000000001" customHeight="1" x14ac:dyDescent="0.25">
      <c r="A52" s="149" t="s">
        <v>259</v>
      </c>
      <c r="B52" s="149"/>
      <c r="C52" s="149"/>
      <c r="D52" s="149"/>
      <c r="E52" s="149"/>
      <c r="F52" s="149" t="str">
        <f>VLOOKUP(F51,T51:V59,2,0)</f>
        <v>regular</v>
      </c>
      <c r="G52" s="149"/>
      <c r="H52" s="149"/>
      <c r="I52" s="149"/>
      <c r="J52" s="149"/>
      <c r="K52" s="149"/>
      <c r="L52" s="149"/>
      <c r="M52" s="8"/>
      <c r="N52" s="8"/>
      <c r="O52" s="8"/>
      <c r="P52" s="8"/>
      <c r="Q52" s="8"/>
      <c r="R52" s="8"/>
      <c r="T52" s="356" t="s">
        <v>129</v>
      </c>
      <c r="U52" s="356" t="s">
        <v>287</v>
      </c>
      <c r="V52" s="356">
        <v>0.32</v>
      </c>
      <c r="W52" s="357" t="s">
        <v>295</v>
      </c>
      <c r="X52" s="376">
        <f>X51+((1-X51)*(F53/100))</f>
        <v>0.17231522448979592</v>
      </c>
      <c r="Z52" s="356" t="s">
        <v>302</v>
      </c>
      <c r="AA52" s="356">
        <f>L68</f>
        <v>0</v>
      </c>
    </row>
    <row r="53" spans="1:41" ht="20.100000000000001" customHeight="1" x14ac:dyDescent="0.25">
      <c r="A53" s="149" t="s">
        <v>260</v>
      </c>
      <c r="B53" s="149"/>
      <c r="C53" s="149"/>
      <c r="D53" s="149"/>
      <c r="E53" s="149"/>
      <c r="F53" s="196">
        <f>VLOOKUP(F51,T51:V59,3,0)</f>
        <v>2.52</v>
      </c>
      <c r="G53" s="196"/>
      <c r="H53" s="196"/>
      <c r="I53" s="196"/>
      <c r="J53" s="196"/>
      <c r="K53" s="196"/>
      <c r="L53" s="196"/>
      <c r="M53" s="8"/>
      <c r="N53" s="8"/>
      <c r="O53" s="8"/>
      <c r="P53" s="8"/>
      <c r="Q53" s="8"/>
      <c r="R53" s="8"/>
      <c r="T53" s="356" t="s">
        <v>132</v>
      </c>
      <c r="U53" s="356" t="s">
        <v>47</v>
      </c>
      <c r="V53" s="356">
        <v>2.52</v>
      </c>
      <c r="AA53" s="374"/>
    </row>
    <row r="54" spans="1:41" ht="20.100000000000001" customHeight="1" x14ac:dyDescent="0.25">
      <c r="A54" s="8"/>
      <c r="B54" s="8"/>
      <c r="C54" s="8"/>
      <c r="D54" s="8"/>
      <c r="E54" s="8"/>
      <c r="F54" s="8"/>
      <c r="G54" s="8"/>
      <c r="H54" s="8"/>
      <c r="I54" s="8"/>
      <c r="J54" s="8"/>
      <c r="K54" s="8"/>
      <c r="L54" s="8"/>
      <c r="M54" s="8"/>
      <c r="N54" s="8"/>
      <c r="O54" s="8"/>
      <c r="P54" s="8"/>
      <c r="Q54" s="8"/>
      <c r="R54" s="8"/>
      <c r="T54" s="356" t="s">
        <v>134</v>
      </c>
      <c r="U54" s="356" t="s">
        <v>288</v>
      </c>
      <c r="V54" s="356">
        <v>8.09</v>
      </c>
      <c r="AA54" s="374"/>
    </row>
    <row r="55" spans="1:41" ht="20.100000000000001" customHeight="1" x14ac:dyDescent="0.25">
      <c r="A55" s="157" t="s">
        <v>261</v>
      </c>
      <c r="B55" s="157"/>
      <c r="C55" s="157"/>
      <c r="D55" s="157"/>
      <c r="E55" s="157"/>
      <c r="F55" s="157"/>
      <c r="G55" s="157"/>
      <c r="H55" s="157"/>
      <c r="I55" s="201">
        <f>X52</f>
        <v>0.17231522448979592</v>
      </c>
      <c r="J55" s="201"/>
      <c r="K55" s="201"/>
      <c r="L55" s="201"/>
      <c r="M55" s="8"/>
      <c r="N55" s="8"/>
      <c r="O55" s="8"/>
      <c r="P55" s="8"/>
      <c r="Q55" s="8"/>
      <c r="R55" s="8"/>
      <c r="T55" s="356" t="s">
        <v>137</v>
      </c>
      <c r="U55" s="356" t="s">
        <v>289</v>
      </c>
      <c r="V55" s="356">
        <v>18.100000000000001</v>
      </c>
      <c r="AA55" s="374"/>
    </row>
    <row r="56" spans="1:41" ht="20.100000000000001" customHeight="1" x14ac:dyDescent="0.25">
      <c r="A56" s="149" t="s">
        <v>262</v>
      </c>
      <c r="B56" s="149"/>
      <c r="C56" s="149"/>
      <c r="D56" s="149"/>
      <c r="E56" s="149"/>
      <c r="F56" s="149"/>
      <c r="G56" s="149"/>
      <c r="H56" s="149"/>
      <c r="I56" s="195">
        <f>-(I55)</f>
        <v>-0.17231522448979592</v>
      </c>
      <c r="J56" s="195"/>
      <c r="K56" s="195"/>
      <c r="L56" s="195"/>
      <c r="M56" s="8"/>
      <c r="N56" s="8"/>
      <c r="O56" s="8"/>
      <c r="P56" s="8"/>
      <c r="Q56" s="8"/>
      <c r="R56" s="8"/>
      <c r="T56" s="356" t="s">
        <v>140</v>
      </c>
      <c r="U56" s="356" t="s">
        <v>293</v>
      </c>
      <c r="V56" s="356">
        <v>33.200000000000003</v>
      </c>
      <c r="AA56" s="374"/>
    </row>
    <row r="57" spans="1:41" ht="20.100000000000001" customHeight="1" x14ac:dyDescent="0.25">
      <c r="A57" s="149" t="s">
        <v>263</v>
      </c>
      <c r="B57" s="149"/>
      <c r="C57" s="149"/>
      <c r="D57" s="149"/>
      <c r="E57" s="149"/>
      <c r="F57" s="149"/>
      <c r="G57" s="149"/>
      <c r="H57" s="149"/>
      <c r="I57" s="202">
        <f>1+I56</f>
        <v>0.82768477551020414</v>
      </c>
      <c r="J57" s="202"/>
      <c r="K57" s="202"/>
      <c r="L57" s="202"/>
      <c r="M57" s="8"/>
      <c r="N57" s="8"/>
      <c r="O57" s="8"/>
      <c r="P57" s="8"/>
      <c r="Q57" s="8"/>
      <c r="R57" s="8"/>
      <c r="T57" s="356" t="s">
        <v>143</v>
      </c>
      <c r="U57" s="356" t="s">
        <v>290</v>
      </c>
      <c r="V57" s="356">
        <v>52.6</v>
      </c>
      <c r="AA57" s="374"/>
    </row>
    <row r="58" spans="1:41" ht="20.100000000000001" customHeight="1" x14ac:dyDescent="0.25">
      <c r="A58" s="8"/>
      <c r="B58" s="8"/>
      <c r="C58" s="8"/>
      <c r="D58" s="8"/>
      <c r="E58" s="8"/>
      <c r="F58" s="8"/>
      <c r="G58" s="8"/>
      <c r="H58" s="8"/>
      <c r="I58" s="8"/>
      <c r="J58" s="8"/>
      <c r="K58" s="8"/>
      <c r="L58" s="8"/>
      <c r="M58" s="8"/>
      <c r="N58" s="8"/>
      <c r="O58" s="8"/>
      <c r="P58" s="8"/>
      <c r="Q58" s="8"/>
      <c r="R58" s="8"/>
      <c r="T58" s="356" t="s">
        <v>146</v>
      </c>
      <c r="U58" s="356" t="s">
        <v>291</v>
      </c>
      <c r="V58" s="356">
        <v>75.2</v>
      </c>
      <c r="AA58" s="374"/>
    </row>
    <row r="59" spans="1:41" ht="20.100000000000001" customHeight="1" x14ac:dyDescent="0.25">
      <c r="A59" s="203" t="s">
        <v>253</v>
      </c>
      <c r="B59" s="203"/>
      <c r="C59" s="203"/>
      <c r="D59" s="203"/>
      <c r="E59" s="203"/>
      <c r="F59" s="203"/>
      <c r="G59" s="203"/>
      <c r="H59" s="203"/>
      <c r="I59" s="203"/>
      <c r="J59" s="203"/>
      <c r="K59" s="203"/>
      <c r="L59" s="154">
        <f>L43</f>
        <v>496339.35</v>
      </c>
      <c r="M59" s="154"/>
      <c r="N59" s="154"/>
      <c r="O59" s="154"/>
      <c r="P59" s="154"/>
      <c r="Q59" s="154"/>
      <c r="R59" s="154"/>
      <c r="T59" s="356" t="s">
        <v>60</v>
      </c>
      <c r="U59" s="356" t="s">
        <v>292</v>
      </c>
      <c r="V59" s="356">
        <v>100</v>
      </c>
      <c r="AA59" s="374"/>
    </row>
    <row r="60" spans="1:41" ht="20.100000000000001" customHeight="1" x14ac:dyDescent="0.25">
      <c r="A60" s="203" t="s">
        <v>264</v>
      </c>
      <c r="B60" s="203"/>
      <c r="C60" s="203"/>
      <c r="D60" s="203"/>
      <c r="E60" s="203"/>
      <c r="F60" s="203"/>
      <c r="G60" s="203"/>
      <c r="H60" s="203"/>
      <c r="I60" s="203"/>
      <c r="J60" s="203"/>
      <c r="K60" s="203"/>
      <c r="L60" s="154">
        <f>L59*I56</f>
        <v>-85526.826518369387</v>
      </c>
      <c r="M60" s="154"/>
      <c r="N60" s="154"/>
      <c r="O60" s="154"/>
      <c r="P60" s="154"/>
      <c r="Q60" s="154"/>
      <c r="R60" s="154"/>
      <c r="AA60" s="374"/>
    </row>
    <row r="61" spans="1:41" ht="20.100000000000001" customHeight="1" x14ac:dyDescent="0.25">
      <c r="A61" s="7"/>
      <c r="B61" s="7"/>
      <c r="C61" s="7"/>
      <c r="D61" s="7"/>
      <c r="E61" s="7"/>
      <c r="F61" s="7"/>
      <c r="G61" s="7"/>
      <c r="H61" s="7"/>
      <c r="I61" s="7"/>
      <c r="J61" s="7"/>
      <c r="K61" s="7"/>
      <c r="L61" s="7"/>
      <c r="M61" s="7"/>
      <c r="N61" s="7"/>
      <c r="O61" s="7"/>
      <c r="P61" s="7"/>
      <c r="Q61" s="7"/>
      <c r="R61" s="7"/>
      <c r="V61" s="377"/>
      <c r="W61" s="377"/>
      <c r="X61" s="377"/>
      <c r="Y61" s="377"/>
      <c r="Z61" s="377"/>
      <c r="AA61" s="378"/>
      <c r="AB61" s="377"/>
      <c r="AC61" s="377"/>
      <c r="AD61" s="377"/>
      <c r="AE61" s="377"/>
      <c r="AF61" s="377"/>
    </row>
    <row r="62" spans="1:41" ht="20.100000000000001" customHeight="1" x14ac:dyDescent="0.25">
      <c r="A62" s="199" t="s">
        <v>265</v>
      </c>
      <c r="B62" s="199"/>
      <c r="C62" s="199"/>
      <c r="D62" s="199"/>
      <c r="E62" s="199"/>
      <c r="F62" s="199"/>
      <c r="G62" s="199"/>
      <c r="H62" s="199"/>
      <c r="I62" s="199"/>
      <c r="J62" s="199"/>
      <c r="K62" s="199"/>
      <c r="L62" s="154">
        <f>L59+L60</f>
        <v>410812.5234816306</v>
      </c>
      <c r="M62" s="154"/>
      <c r="N62" s="154"/>
      <c r="O62" s="154"/>
      <c r="P62" s="154"/>
      <c r="Q62" s="154"/>
      <c r="R62" s="154"/>
      <c r="U62" s="377"/>
      <c r="V62" s="377"/>
      <c r="W62" s="377"/>
      <c r="X62" s="377"/>
      <c r="Y62" s="377"/>
      <c r="AA62" s="377"/>
      <c r="AD62" s="377"/>
      <c r="AE62" s="377"/>
    </row>
    <row r="63" spans="1:41" ht="20.100000000000001" customHeight="1" x14ac:dyDescent="0.25">
      <c r="A63" s="8"/>
      <c r="B63" s="8"/>
      <c r="C63" s="8"/>
      <c r="D63" s="8"/>
      <c r="E63" s="8"/>
      <c r="F63" s="8"/>
      <c r="G63" s="8"/>
      <c r="H63" s="8"/>
      <c r="I63" s="8"/>
      <c r="J63" s="8"/>
      <c r="K63" s="8"/>
      <c r="L63" s="8"/>
      <c r="M63" s="8"/>
      <c r="N63" s="8"/>
      <c r="O63" s="8"/>
      <c r="P63" s="8"/>
      <c r="Q63" s="8"/>
      <c r="R63" s="8"/>
      <c r="W63" s="384" t="s">
        <v>92</v>
      </c>
      <c r="X63" s="384" t="s">
        <v>675</v>
      </c>
      <c r="Y63" s="384" t="s">
        <v>89</v>
      </c>
      <c r="Z63" s="384" t="s">
        <v>551</v>
      </c>
      <c r="AA63" s="384" t="s">
        <v>676</v>
      </c>
      <c r="AB63" s="357" t="s">
        <v>677</v>
      </c>
      <c r="AC63" s="384" t="s">
        <v>678</v>
      </c>
      <c r="AD63" s="357" t="s">
        <v>679</v>
      </c>
      <c r="AF63" s="377"/>
      <c r="AG63" s="377"/>
    </row>
    <row r="64" spans="1:41" ht="20.100000000000001" customHeight="1" x14ac:dyDescent="0.25">
      <c r="A64" s="200" t="s">
        <v>682</v>
      </c>
      <c r="B64" s="200"/>
      <c r="C64" s="200"/>
      <c r="D64" s="200"/>
      <c r="E64" s="200"/>
      <c r="F64" s="200"/>
      <c r="G64" s="200"/>
      <c r="H64" s="200"/>
      <c r="I64" s="200"/>
      <c r="J64" s="200"/>
      <c r="K64" s="200"/>
      <c r="L64" s="200"/>
      <c r="M64" s="200"/>
      <c r="N64" s="200"/>
      <c r="O64" s="200"/>
      <c r="P64" s="200"/>
      <c r="Q64" s="200"/>
      <c r="R64" s="200"/>
      <c r="U64" s="356" t="s">
        <v>298</v>
      </c>
      <c r="V64" s="379">
        <f>MATCH(K65,X63:AD63,0)</f>
        <v>5</v>
      </c>
      <c r="W64" s="380">
        <v>0</v>
      </c>
      <c r="X64" s="117">
        <v>0.15</v>
      </c>
      <c r="Y64" s="117">
        <v>0.25</v>
      </c>
      <c r="Z64" s="117">
        <v>0.1</v>
      </c>
      <c r="AA64" s="118">
        <v>0.05</v>
      </c>
      <c r="AB64" s="118">
        <v>0.1</v>
      </c>
      <c r="AC64" s="117">
        <v>0.05</v>
      </c>
      <c r="AD64" s="118">
        <v>0.15</v>
      </c>
      <c r="AH64" s="379">
        <v>0</v>
      </c>
      <c r="AI64" s="382">
        <f t="shared" ref="AI64:AI74" si="2">15-(AH64*2.5/10)</f>
        <v>15</v>
      </c>
      <c r="AJ64" s="382">
        <f t="shared" ref="AJ64:AJ74" si="3">25-AH64*4/10</f>
        <v>25</v>
      </c>
      <c r="AK64" s="382">
        <f t="shared" ref="AK64:AK74" si="4">10-AH64*1.6/10</f>
        <v>10</v>
      </c>
      <c r="AL64" s="357">
        <f t="shared" ref="AL64:AL95" si="5">AN64</f>
        <v>5</v>
      </c>
      <c r="AM64" s="357">
        <f t="shared" ref="AM64:AM95" si="6">AK64</f>
        <v>10</v>
      </c>
      <c r="AN64" s="382">
        <f t="shared" ref="AN64:AN74" si="7">5-AH64*0.8/10</f>
        <v>5</v>
      </c>
      <c r="AO64" s="357">
        <f t="shared" ref="AO64:AO95" si="8">AI64</f>
        <v>15</v>
      </c>
    </row>
    <row r="65" spans="1:41" ht="20.100000000000001" customHeight="1" x14ac:dyDescent="0.25">
      <c r="A65" s="147" t="s">
        <v>267</v>
      </c>
      <c r="B65" s="147"/>
      <c r="C65" s="147"/>
      <c r="D65" s="16"/>
      <c r="E65" s="16"/>
      <c r="F65" s="16"/>
      <c r="G65" s="16"/>
      <c r="H65" s="16"/>
      <c r="I65" s="16"/>
      <c r="J65" s="16"/>
      <c r="K65" s="153" t="s">
        <v>677</v>
      </c>
      <c r="L65" s="153"/>
      <c r="M65" s="153"/>
      <c r="N65" s="153"/>
      <c r="O65" s="153"/>
      <c r="P65" s="153"/>
      <c r="Q65" s="153"/>
      <c r="R65" s="153"/>
      <c r="U65" s="356" t="s">
        <v>299</v>
      </c>
      <c r="V65" s="379">
        <f>MATCH(K66,AH64:AH144,0)</f>
        <v>18</v>
      </c>
      <c r="W65" s="380">
        <f t="shared" ref="W65:W96" si="9">AH65</f>
        <v>1</v>
      </c>
      <c r="X65" s="117">
        <f t="shared" ref="X65:X96" si="10">AI65/100</f>
        <v>0.14749999999999999</v>
      </c>
      <c r="Y65" s="117">
        <f t="shared" ref="Y65:Y96" si="11">AJ65/100</f>
        <v>0.24600000000000002</v>
      </c>
      <c r="Z65" s="117">
        <f t="shared" ref="Z65:Z96" si="12">AK65/100</f>
        <v>9.8400000000000001E-2</v>
      </c>
      <c r="AA65" s="118">
        <f t="shared" ref="AA65:AA96" si="13">AC65</f>
        <v>4.9200000000000001E-2</v>
      </c>
      <c r="AB65" s="118">
        <f t="shared" ref="AB65:AB96" si="14">Z65</f>
        <v>9.8400000000000001E-2</v>
      </c>
      <c r="AC65" s="117">
        <f t="shared" ref="AC65:AC96" si="15">AN65/100</f>
        <v>4.9200000000000001E-2</v>
      </c>
      <c r="AD65" s="118">
        <f t="shared" ref="AD65:AD96" si="16">X65</f>
        <v>0.14749999999999999</v>
      </c>
      <c r="AH65" s="379">
        <v>1</v>
      </c>
      <c r="AI65" s="382">
        <f t="shared" si="2"/>
        <v>14.75</v>
      </c>
      <c r="AJ65" s="382">
        <f t="shared" si="3"/>
        <v>24.6</v>
      </c>
      <c r="AK65" s="382">
        <f t="shared" si="4"/>
        <v>9.84</v>
      </c>
      <c r="AL65" s="357">
        <f t="shared" si="5"/>
        <v>4.92</v>
      </c>
      <c r="AM65" s="357">
        <f t="shared" si="6"/>
        <v>9.84</v>
      </c>
      <c r="AN65" s="382">
        <f t="shared" si="7"/>
        <v>4.92</v>
      </c>
      <c r="AO65" s="357">
        <f t="shared" si="8"/>
        <v>14.75</v>
      </c>
    </row>
    <row r="66" spans="1:41" ht="20.100000000000001" customHeight="1" x14ac:dyDescent="0.25">
      <c r="A66" s="149" t="s">
        <v>268</v>
      </c>
      <c r="B66" s="149"/>
      <c r="C66" s="149"/>
      <c r="D66" s="14"/>
      <c r="E66" s="14"/>
      <c r="F66" s="14"/>
      <c r="G66" s="14"/>
      <c r="H66" s="14"/>
      <c r="I66" s="14"/>
      <c r="J66" s="14"/>
      <c r="K66" s="13">
        <f>E47</f>
        <v>17</v>
      </c>
      <c r="L66" s="17" t="s">
        <v>269</v>
      </c>
      <c r="M66" s="17"/>
      <c r="N66" s="17"/>
      <c r="O66" s="17"/>
      <c r="P66" s="17"/>
      <c r="Q66" s="17"/>
      <c r="R66" s="17"/>
      <c r="U66" s="356" t="s">
        <v>297</v>
      </c>
      <c r="V66" s="383" cm="1">
        <f t="array" ref="V66">INDEX(AI64:AN144,V65,V64)</f>
        <v>6.16</v>
      </c>
      <c r="W66" s="380">
        <f t="shared" si="9"/>
        <v>2</v>
      </c>
      <c r="X66" s="117">
        <f t="shared" si="10"/>
        <v>0.14499999999999999</v>
      </c>
      <c r="Y66" s="117">
        <f t="shared" si="11"/>
        <v>0.24199999999999999</v>
      </c>
      <c r="Z66" s="117">
        <f t="shared" si="12"/>
        <v>9.6799999999999997E-2</v>
      </c>
      <c r="AA66" s="118">
        <f t="shared" si="13"/>
        <v>4.8399999999999999E-2</v>
      </c>
      <c r="AB66" s="118">
        <f t="shared" si="14"/>
        <v>9.6799999999999997E-2</v>
      </c>
      <c r="AC66" s="117">
        <f t="shared" si="15"/>
        <v>4.8399999999999999E-2</v>
      </c>
      <c r="AD66" s="118">
        <f t="shared" si="16"/>
        <v>0.14499999999999999</v>
      </c>
      <c r="AH66" s="379">
        <v>2</v>
      </c>
      <c r="AI66" s="382">
        <f t="shared" si="2"/>
        <v>14.5</v>
      </c>
      <c r="AJ66" s="382">
        <f t="shared" si="3"/>
        <v>24.2</v>
      </c>
      <c r="AK66" s="382">
        <f t="shared" si="4"/>
        <v>9.68</v>
      </c>
      <c r="AL66" s="357">
        <f t="shared" si="5"/>
        <v>4.84</v>
      </c>
      <c r="AM66" s="357">
        <f t="shared" si="6"/>
        <v>9.68</v>
      </c>
      <c r="AN66" s="382">
        <f t="shared" si="7"/>
        <v>4.84</v>
      </c>
      <c r="AO66" s="357">
        <f t="shared" si="8"/>
        <v>14.5</v>
      </c>
    </row>
    <row r="67" spans="1:41" ht="20.100000000000001" customHeight="1" x14ac:dyDescent="0.25">
      <c r="A67" s="147" t="s">
        <v>296</v>
      </c>
      <c r="B67" s="147"/>
      <c r="C67" s="147"/>
      <c r="D67" s="147"/>
      <c r="E67" s="147"/>
      <c r="F67" s="147"/>
      <c r="G67" s="147"/>
      <c r="H67" s="147"/>
      <c r="I67" s="147"/>
      <c r="J67" s="147"/>
      <c r="K67" s="147"/>
      <c r="L67" s="198">
        <f>V68</f>
        <v>1.0616000000000001</v>
      </c>
      <c r="M67" s="198"/>
      <c r="N67" s="198"/>
      <c r="O67" s="198"/>
      <c r="P67" s="198"/>
      <c r="Q67" s="198"/>
      <c r="R67" s="198"/>
      <c r="U67" s="356" t="s">
        <v>300</v>
      </c>
      <c r="V67" s="383">
        <f>V66/100</f>
        <v>6.1600000000000002E-2</v>
      </c>
      <c r="W67" s="380">
        <f t="shared" si="9"/>
        <v>3</v>
      </c>
      <c r="X67" s="117">
        <f t="shared" si="10"/>
        <v>0.14249999999999999</v>
      </c>
      <c r="Y67" s="117">
        <f t="shared" si="11"/>
        <v>0.23800000000000002</v>
      </c>
      <c r="Z67" s="117">
        <f t="shared" si="12"/>
        <v>9.5199999999999993E-2</v>
      </c>
      <c r="AA67" s="118">
        <f t="shared" si="13"/>
        <v>4.7599999999999996E-2</v>
      </c>
      <c r="AB67" s="118">
        <f t="shared" si="14"/>
        <v>9.5199999999999993E-2</v>
      </c>
      <c r="AC67" s="117">
        <f t="shared" si="15"/>
        <v>4.7599999999999996E-2</v>
      </c>
      <c r="AD67" s="118">
        <f t="shared" si="16"/>
        <v>0.14249999999999999</v>
      </c>
      <c r="AH67" s="379">
        <v>3</v>
      </c>
      <c r="AI67" s="382">
        <f t="shared" si="2"/>
        <v>14.25</v>
      </c>
      <c r="AJ67" s="382">
        <f t="shared" si="3"/>
        <v>23.8</v>
      </c>
      <c r="AK67" s="382">
        <f t="shared" si="4"/>
        <v>9.52</v>
      </c>
      <c r="AL67" s="357">
        <f t="shared" si="5"/>
        <v>4.76</v>
      </c>
      <c r="AM67" s="357">
        <f t="shared" si="6"/>
        <v>9.52</v>
      </c>
      <c r="AN67" s="382">
        <f t="shared" si="7"/>
        <v>4.76</v>
      </c>
      <c r="AO67" s="357">
        <f t="shared" si="8"/>
        <v>14.25</v>
      </c>
    </row>
    <row r="68" spans="1:41" ht="20.100000000000001" customHeight="1" x14ac:dyDescent="0.25">
      <c r="A68" s="8"/>
      <c r="B68" s="8"/>
      <c r="C68" s="8"/>
      <c r="D68" s="8"/>
      <c r="E68" s="8"/>
      <c r="F68" s="8"/>
      <c r="G68" s="8"/>
      <c r="H68" s="8"/>
      <c r="I68" s="8"/>
      <c r="J68" s="8"/>
      <c r="K68" s="8"/>
      <c r="L68" s="8"/>
      <c r="M68" s="8"/>
      <c r="N68" s="8"/>
      <c r="O68" s="8"/>
      <c r="P68" s="8"/>
      <c r="Q68" s="8"/>
      <c r="R68" s="8"/>
      <c r="U68" s="357" t="s">
        <v>3</v>
      </c>
      <c r="V68" s="383">
        <f>1+V67</f>
        <v>1.0616000000000001</v>
      </c>
      <c r="W68" s="380">
        <f t="shared" si="9"/>
        <v>4</v>
      </c>
      <c r="X68" s="117">
        <f t="shared" si="10"/>
        <v>0.14000000000000001</v>
      </c>
      <c r="Y68" s="117">
        <f t="shared" si="11"/>
        <v>0.23399999999999999</v>
      </c>
      <c r="Z68" s="117">
        <f t="shared" si="12"/>
        <v>9.3599999999999989E-2</v>
      </c>
      <c r="AA68" s="118">
        <f t="shared" si="13"/>
        <v>4.6799999999999994E-2</v>
      </c>
      <c r="AB68" s="118">
        <f t="shared" si="14"/>
        <v>9.3599999999999989E-2</v>
      </c>
      <c r="AC68" s="117">
        <f t="shared" si="15"/>
        <v>4.6799999999999994E-2</v>
      </c>
      <c r="AD68" s="118">
        <f t="shared" si="16"/>
        <v>0.14000000000000001</v>
      </c>
      <c r="AH68" s="379">
        <v>4</v>
      </c>
      <c r="AI68" s="382">
        <f t="shared" si="2"/>
        <v>14</v>
      </c>
      <c r="AJ68" s="382">
        <f t="shared" si="3"/>
        <v>23.4</v>
      </c>
      <c r="AK68" s="382">
        <f t="shared" si="4"/>
        <v>9.36</v>
      </c>
      <c r="AL68" s="357">
        <f t="shared" si="5"/>
        <v>4.68</v>
      </c>
      <c r="AM68" s="357">
        <f t="shared" si="6"/>
        <v>9.36</v>
      </c>
      <c r="AN68" s="382">
        <f t="shared" si="7"/>
        <v>4.68</v>
      </c>
      <c r="AO68" s="357">
        <f t="shared" si="8"/>
        <v>14</v>
      </c>
    </row>
    <row r="69" spans="1:41" ht="20.100000000000001" customHeight="1" x14ac:dyDescent="0.25">
      <c r="A69" s="147" t="s">
        <v>681</v>
      </c>
      <c r="B69" s="147"/>
      <c r="C69" s="147"/>
      <c r="D69" s="147"/>
      <c r="E69" s="147"/>
      <c r="F69" s="147"/>
      <c r="G69" s="147"/>
      <c r="H69" s="147"/>
      <c r="I69" s="147"/>
      <c r="J69" s="147"/>
      <c r="K69" s="147"/>
      <c r="L69" s="147"/>
      <c r="M69" s="147"/>
      <c r="N69" s="147"/>
      <c r="O69" s="176">
        <f>L62*L67</f>
        <v>436118.57492809911</v>
      </c>
      <c r="P69" s="176"/>
      <c r="Q69" s="176"/>
      <c r="R69" s="176"/>
      <c r="U69" s="357"/>
      <c r="V69" s="357"/>
      <c r="W69" s="380">
        <f t="shared" si="9"/>
        <v>5</v>
      </c>
      <c r="X69" s="117">
        <f t="shared" si="10"/>
        <v>0.13750000000000001</v>
      </c>
      <c r="Y69" s="117">
        <f t="shared" si="11"/>
        <v>0.23</v>
      </c>
      <c r="Z69" s="117">
        <f t="shared" si="12"/>
        <v>9.1999999999999998E-2</v>
      </c>
      <c r="AA69" s="118">
        <f t="shared" si="13"/>
        <v>4.5999999999999999E-2</v>
      </c>
      <c r="AB69" s="118">
        <f t="shared" si="14"/>
        <v>9.1999999999999998E-2</v>
      </c>
      <c r="AC69" s="117">
        <f t="shared" si="15"/>
        <v>4.5999999999999999E-2</v>
      </c>
      <c r="AD69" s="118">
        <f t="shared" si="16"/>
        <v>0.13750000000000001</v>
      </c>
      <c r="AH69" s="379">
        <v>5</v>
      </c>
      <c r="AI69" s="382">
        <f t="shared" si="2"/>
        <v>13.75</v>
      </c>
      <c r="AJ69" s="382">
        <f t="shared" si="3"/>
        <v>23</v>
      </c>
      <c r="AK69" s="382">
        <f t="shared" si="4"/>
        <v>9.1999999999999993</v>
      </c>
      <c r="AL69" s="357">
        <f t="shared" si="5"/>
        <v>4.5999999999999996</v>
      </c>
      <c r="AM69" s="357">
        <f t="shared" si="6"/>
        <v>9.1999999999999993</v>
      </c>
      <c r="AN69" s="382">
        <f t="shared" si="7"/>
        <v>4.5999999999999996</v>
      </c>
      <c r="AO69" s="357">
        <f t="shared" si="8"/>
        <v>13.75</v>
      </c>
    </row>
    <row r="70" spans="1:41" ht="20.100000000000001" customHeight="1" x14ac:dyDescent="0.25">
      <c r="A70" s="8"/>
      <c r="B70" s="8"/>
      <c r="C70" s="8"/>
      <c r="D70" s="8"/>
      <c r="E70" s="8"/>
      <c r="F70" s="8"/>
      <c r="G70" s="8"/>
      <c r="H70" s="8"/>
      <c r="I70" s="8"/>
      <c r="J70" s="8"/>
      <c r="K70" s="8"/>
      <c r="L70" s="8"/>
      <c r="M70" s="8"/>
      <c r="N70" s="8"/>
      <c r="O70" s="8"/>
      <c r="P70" s="8"/>
      <c r="Q70" s="8"/>
      <c r="R70" s="8"/>
      <c r="W70" s="380">
        <f t="shared" si="9"/>
        <v>6</v>
      </c>
      <c r="X70" s="117">
        <f t="shared" si="10"/>
        <v>0.13500000000000001</v>
      </c>
      <c r="Y70" s="117">
        <f t="shared" si="11"/>
        <v>0.22600000000000001</v>
      </c>
      <c r="Z70" s="117">
        <f t="shared" si="12"/>
        <v>9.0399999999999994E-2</v>
      </c>
      <c r="AA70" s="118">
        <f t="shared" si="13"/>
        <v>4.5199999999999997E-2</v>
      </c>
      <c r="AB70" s="118">
        <f t="shared" si="14"/>
        <v>9.0399999999999994E-2</v>
      </c>
      <c r="AC70" s="117">
        <f t="shared" si="15"/>
        <v>4.5199999999999997E-2</v>
      </c>
      <c r="AD70" s="118">
        <f t="shared" si="16"/>
        <v>0.13500000000000001</v>
      </c>
      <c r="AH70" s="379">
        <v>6</v>
      </c>
      <c r="AI70" s="382">
        <f t="shared" si="2"/>
        <v>13.5</v>
      </c>
      <c r="AJ70" s="382">
        <f t="shared" si="3"/>
        <v>22.6</v>
      </c>
      <c r="AK70" s="382">
        <f t="shared" si="4"/>
        <v>9.0399999999999991</v>
      </c>
      <c r="AL70" s="357">
        <f t="shared" si="5"/>
        <v>4.5199999999999996</v>
      </c>
      <c r="AM70" s="357">
        <f t="shared" si="6"/>
        <v>9.0399999999999991</v>
      </c>
      <c r="AN70" s="382">
        <f t="shared" si="7"/>
        <v>4.5199999999999996</v>
      </c>
      <c r="AO70" s="357">
        <f t="shared" si="8"/>
        <v>13.5</v>
      </c>
    </row>
    <row r="71" spans="1:41" ht="20.100000000000001" customHeight="1" x14ac:dyDescent="0.25">
      <c r="A71" s="153" t="s">
        <v>55</v>
      </c>
      <c r="B71" s="153"/>
      <c r="C71" s="153"/>
      <c r="D71" s="153"/>
      <c r="E71" s="153"/>
      <c r="F71" s="153"/>
      <c r="G71" s="153"/>
      <c r="H71" s="153"/>
      <c r="I71" s="153"/>
      <c r="J71" s="153"/>
      <c r="K71" s="153"/>
      <c r="L71" s="153"/>
      <c r="M71" s="153"/>
      <c r="N71" s="153"/>
      <c r="O71" s="153"/>
      <c r="P71" s="153"/>
      <c r="Q71" s="153"/>
      <c r="R71" s="153"/>
      <c r="W71" s="380">
        <f t="shared" si="9"/>
        <v>7</v>
      </c>
      <c r="X71" s="117">
        <f t="shared" si="10"/>
        <v>0.13250000000000001</v>
      </c>
      <c r="Y71" s="117">
        <f t="shared" si="11"/>
        <v>0.222</v>
      </c>
      <c r="Z71" s="117">
        <f t="shared" si="12"/>
        <v>8.879999999999999E-2</v>
      </c>
      <c r="AA71" s="118">
        <f t="shared" si="13"/>
        <v>4.4399999999999995E-2</v>
      </c>
      <c r="AB71" s="118">
        <f t="shared" si="14"/>
        <v>8.879999999999999E-2</v>
      </c>
      <c r="AC71" s="117">
        <f t="shared" si="15"/>
        <v>4.4399999999999995E-2</v>
      </c>
      <c r="AD71" s="118">
        <f t="shared" si="16"/>
        <v>0.13250000000000001</v>
      </c>
      <c r="AH71" s="379">
        <v>7</v>
      </c>
      <c r="AI71" s="382">
        <f t="shared" si="2"/>
        <v>13.25</v>
      </c>
      <c r="AJ71" s="382">
        <f t="shared" si="3"/>
        <v>22.2</v>
      </c>
      <c r="AK71" s="382">
        <f t="shared" si="4"/>
        <v>8.879999999999999</v>
      </c>
      <c r="AL71" s="357">
        <f t="shared" si="5"/>
        <v>4.4399999999999995</v>
      </c>
      <c r="AM71" s="357">
        <f t="shared" si="6"/>
        <v>8.879999999999999</v>
      </c>
      <c r="AN71" s="382">
        <f t="shared" si="7"/>
        <v>4.4399999999999995</v>
      </c>
      <c r="AO71" s="357">
        <f t="shared" si="8"/>
        <v>13.25</v>
      </c>
    </row>
    <row r="72" spans="1:41" ht="20.100000000000001" customHeight="1" x14ac:dyDescent="0.25">
      <c r="A72" s="8"/>
      <c r="B72" s="8"/>
      <c r="C72" s="8"/>
      <c r="D72" s="8"/>
      <c r="E72" s="8"/>
      <c r="F72" s="8"/>
      <c r="G72" s="8"/>
      <c r="H72" s="8"/>
      <c r="I72" s="8"/>
      <c r="J72" s="8"/>
      <c r="K72" s="153" t="s">
        <v>56</v>
      </c>
      <c r="L72" s="153"/>
      <c r="M72" s="153"/>
      <c r="N72" s="153"/>
      <c r="O72" s="148">
        <v>1</v>
      </c>
      <c r="P72" s="148"/>
      <c r="Q72" s="148"/>
      <c r="R72" s="148"/>
      <c r="W72" s="380">
        <f t="shared" si="9"/>
        <v>8</v>
      </c>
      <c r="X72" s="117">
        <f t="shared" si="10"/>
        <v>0.13</v>
      </c>
      <c r="Y72" s="117">
        <f t="shared" si="11"/>
        <v>0.218</v>
      </c>
      <c r="Z72" s="117">
        <f t="shared" si="12"/>
        <v>8.72E-2</v>
      </c>
      <c r="AA72" s="118">
        <f t="shared" si="13"/>
        <v>4.36E-2</v>
      </c>
      <c r="AB72" s="118">
        <f t="shared" si="14"/>
        <v>8.72E-2</v>
      </c>
      <c r="AC72" s="117">
        <f t="shared" si="15"/>
        <v>4.36E-2</v>
      </c>
      <c r="AD72" s="118">
        <f t="shared" si="16"/>
        <v>0.13</v>
      </c>
      <c r="AH72" s="379">
        <v>8</v>
      </c>
      <c r="AI72" s="382">
        <f t="shared" si="2"/>
        <v>13</v>
      </c>
      <c r="AJ72" s="382">
        <f t="shared" si="3"/>
        <v>21.8</v>
      </c>
      <c r="AK72" s="382">
        <f t="shared" si="4"/>
        <v>8.7200000000000006</v>
      </c>
      <c r="AL72" s="357">
        <f t="shared" si="5"/>
        <v>4.3600000000000003</v>
      </c>
      <c r="AM72" s="357">
        <f t="shared" si="6"/>
        <v>8.7200000000000006</v>
      </c>
      <c r="AN72" s="382">
        <f t="shared" si="7"/>
        <v>4.3600000000000003</v>
      </c>
      <c r="AO72" s="357">
        <f t="shared" si="8"/>
        <v>13</v>
      </c>
    </row>
    <row r="73" spans="1:41" ht="20.100000000000001" customHeight="1" x14ac:dyDescent="0.25">
      <c r="A73" s="7"/>
      <c r="B73" s="7"/>
      <c r="C73" s="7"/>
      <c r="D73" s="7"/>
      <c r="E73" s="7"/>
      <c r="F73" s="7"/>
      <c r="G73" s="7"/>
      <c r="H73" s="7"/>
      <c r="I73" s="7"/>
      <c r="J73" s="7"/>
      <c r="K73" s="196" t="s">
        <v>57</v>
      </c>
      <c r="L73" s="196"/>
      <c r="M73" s="196"/>
      <c r="N73" s="196"/>
      <c r="O73" s="160">
        <f>O76-O69</f>
        <v>1.4250719008850865</v>
      </c>
      <c r="P73" s="160"/>
      <c r="Q73" s="160"/>
      <c r="R73" s="160"/>
      <c r="W73" s="380">
        <f t="shared" si="9"/>
        <v>9</v>
      </c>
      <c r="X73" s="117">
        <f t="shared" si="10"/>
        <v>0.1275</v>
      </c>
      <c r="Y73" s="117">
        <f t="shared" si="11"/>
        <v>0.214</v>
      </c>
      <c r="Z73" s="117">
        <f t="shared" si="12"/>
        <v>8.5600000000000009E-2</v>
      </c>
      <c r="AA73" s="118">
        <f t="shared" si="13"/>
        <v>4.2800000000000005E-2</v>
      </c>
      <c r="AB73" s="118">
        <f t="shared" si="14"/>
        <v>8.5600000000000009E-2</v>
      </c>
      <c r="AC73" s="117">
        <f t="shared" si="15"/>
        <v>4.2800000000000005E-2</v>
      </c>
      <c r="AD73" s="118">
        <f t="shared" si="16"/>
        <v>0.1275</v>
      </c>
      <c r="AH73" s="379">
        <v>9</v>
      </c>
      <c r="AI73" s="382">
        <f t="shared" si="2"/>
        <v>12.75</v>
      </c>
      <c r="AJ73" s="382">
        <f t="shared" si="3"/>
        <v>21.4</v>
      </c>
      <c r="AK73" s="382">
        <f t="shared" si="4"/>
        <v>8.56</v>
      </c>
      <c r="AL73" s="357">
        <f t="shared" si="5"/>
        <v>4.28</v>
      </c>
      <c r="AM73" s="357">
        <f t="shared" si="6"/>
        <v>8.56</v>
      </c>
      <c r="AN73" s="382">
        <f t="shared" si="7"/>
        <v>4.28</v>
      </c>
      <c r="AO73" s="357">
        <f t="shared" si="8"/>
        <v>12.75</v>
      </c>
    </row>
    <row r="74" spans="1:41" ht="20.100000000000001" customHeight="1" x14ac:dyDescent="0.25">
      <c r="A74" s="7"/>
      <c r="B74" s="7"/>
      <c r="C74" s="7"/>
      <c r="D74" s="7"/>
      <c r="E74" s="7"/>
      <c r="F74" s="7"/>
      <c r="G74" s="7"/>
      <c r="H74" s="7"/>
      <c r="I74" s="7"/>
      <c r="J74" s="7"/>
      <c r="K74" s="196" t="s">
        <v>58</v>
      </c>
      <c r="L74" s="196"/>
      <c r="M74" s="196"/>
      <c r="N74" s="196"/>
      <c r="O74" s="197">
        <f>O73/O69</f>
        <v>3.2676248681222339E-6</v>
      </c>
      <c r="P74" s="197"/>
      <c r="Q74" s="197"/>
      <c r="R74" s="197"/>
      <c r="W74" s="380">
        <f t="shared" si="9"/>
        <v>10</v>
      </c>
      <c r="X74" s="117">
        <f t="shared" si="10"/>
        <v>0.125</v>
      </c>
      <c r="Y74" s="117">
        <f t="shared" si="11"/>
        <v>0.21</v>
      </c>
      <c r="Z74" s="117">
        <f t="shared" si="12"/>
        <v>8.4000000000000005E-2</v>
      </c>
      <c r="AA74" s="118">
        <f t="shared" si="13"/>
        <v>4.2000000000000003E-2</v>
      </c>
      <c r="AB74" s="118">
        <f t="shared" si="14"/>
        <v>8.4000000000000005E-2</v>
      </c>
      <c r="AC74" s="117">
        <f t="shared" si="15"/>
        <v>4.2000000000000003E-2</v>
      </c>
      <c r="AD74" s="118">
        <f t="shared" si="16"/>
        <v>0.125</v>
      </c>
      <c r="AH74" s="379">
        <v>10</v>
      </c>
      <c r="AI74" s="382">
        <f t="shared" si="2"/>
        <v>12.5</v>
      </c>
      <c r="AJ74" s="382">
        <f t="shared" si="3"/>
        <v>21</v>
      </c>
      <c r="AK74" s="382">
        <f t="shared" si="4"/>
        <v>8.4</v>
      </c>
      <c r="AL74" s="357">
        <f t="shared" si="5"/>
        <v>4.2</v>
      </c>
      <c r="AM74" s="357">
        <f t="shared" si="6"/>
        <v>8.4</v>
      </c>
      <c r="AN74" s="382">
        <f t="shared" si="7"/>
        <v>4.2</v>
      </c>
      <c r="AO74" s="357">
        <f t="shared" si="8"/>
        <v>12.5</v>
      </c>
    </row>
    <row r="75" spans="1:41" ht="20.100000000000001" customHeight="1" x14ac:dyDescent="0.25">
      <c r="A75" s="8"/>
      <c r="B75" s="8"/>
      <c r="C75" s="8"/>
      <c r="D75" s="8"/>
      <c r="E75" s="8"/>
      <c r="F75" s="8"/>
      <c r="G75" s="8"/>
      <c r="H75" s="8"/>
      <c r="I75" s="8"/>
      <c r="J75" s="8"/>
      <c r="K75" s="7"/>
      <c r="L75" s="7"/>
      <c r="M75" s="7"/>
      <c r="N75" s="7"/>
      <c r="O75" s="7"/>
      <c r="P75" s="7"/>
      <c r="Q75" s="7"/>
      <c r="R75" s="7"/>
      <c r="W75" s="380">
        <f t="shared" si="9"/>
        <v>11</v>
      </c>
      <c r="X75" s="117">
        <f t="shared" si="10"/>
        <v>0.12029999999999999</v>
      </c>
      <c r="Y75" s="117">
        <f t="shared" si="11"/>
        <v>0.20199999999999999</v>
      </c>
      <c r="Z75" s="117">
        <f t="shared" si="12"/>
        <v>8.0799999999999997E-2</v>
      </c>
      <c r="AA75" s="118">
        <f t="shared" si="13"/>
        <v>4.0399999999999998E-2</v>
      </c>
      <c r="AB75" s="118">
        <f t="shared" si="14"/>
        <v>8.0799999999999997E-2</v>
      </c>
      <c r="AC75" s="117">
        <f t="shared" si="15"/>
        <v>4.0399999999999998E-2</v>
      </c>
      <c r="AD75" s="118">
        <f t="shared" si="16"/>
        <v>0.12029999999999999</v>
      </c>
      <c r="AH75" s="379">
        <v>11</v>
      </c>
      <c r="AI75" s="382">
        <f t="shared" ref="AI75:AI84" si="17">12.5-(AH75-10)*4.7/10</f>
        <v>12.03</v>
      </c>
      <c r="AJ75" s="382">
        <f t="shared" ref="AJ75:AJ84" si="18">21-((AH75-10)*(8/10))</f>
        <v>20.2</v>
      </c>
      <c r="AK75" s="382">
        <f t="shared" ref="AK75:AK84" si="19">8.4-(AH75-10)*3.2/10</f>
        <v>8.08</v>
      </c>
      <c r="AL75" s="357">
        <f t="shared" si="5"/>
        <v>4.04</v>
      </c>
      <c r="AM75" s="357">
        <f t="shared" si="6"/>
        <v>8.08</v>
      </c>
      <c r="AN75" s="382">
        <f t="shared" ref="AN75:AN84" si="20">4.2-(AH75-10)*1.6/10</f>
        <v>4.04</v>
      </c>
      <c r="AO75" s="357">
        <f t="shared" si="8"/>
        <v>12.03</v>
      </c>
    </row>
    <row r="76" spans="1:41" ht="20.100000000000001" customHeight="1" x14ac:dyDescent="0.25">
      <c r="A76" s="7"/>
      <c r="B76" s="7"/>
      <c r="C76" s="7"/>
      <c r="D76" s="7"/>
      <c r="E76" s="7"/>
      <c r="F76" s="7"/>
      <c r="G76" s="7"/>
      <c r="H76" s="7"/>
      <c r="I76" s="7"/>
      <c r="J76" s="7"/>
      <c r="K76" s="153" t="s">
        <v>54</v>
      </c>
      <c r="L76" s="153"/>
      <c r="M76" s="153"/>
      <c r="N76" s="153"/>
      <c r="O76" s="193">
        <f>ROUNDUP(O69,-O72)</f>
        <v>436120</v>
      </c>
      <c r="P76" s="193"/>
      <c r="Q76" s="193"/>
      <c r="R76" s="193"/>
      <c r="S76" s="357"/>
      <c r="W76" s="380">
        <f t="shared" si="9"/>
        <v>12</v>
      </c>
      <c r="X76" s="117">
        <f t="shared" si="10"/>
        <v>0.11560000000000001</v>
      </c>
      <c r="Y76" s="117">
        <f t="shared" si="11"/>
        <v>0.19399999999999998</v>
      </c>
      <c r="Z76" s="117">
        <f t="shared" si="12"/>
        <v>7.7600000000000002E-2</v>
      </c>
      <c r="AA76" s="118">
        <f t="shared" si="13"/>
        <v>3.8800000000000001E-2</v>
      </c>
      <c r="AB76" s="118">
        <f t="shared" si="14"/>
        <v>7.7600000000000002E-2</v>
      </c>
      <c r="AC76" s="117">
        <f t="shared" si="15"/>
        <v>3.8800000000000001E-2</v>
      </c>
      <c r="AD76" s="118">
        <f t="shared" si="16"/>
        <v>0.11560000000000001</v>
      </c>
      <c r="AH76" s="379">
        <v>12</v>
      </c>
      <c r="AI76" s="382">
        <f t="shared" si="17"/>
        <v>11.56</v>
      </c>
      <c r="AJ76" s="382">
        <f t="shared" si="18"/>
        <v>19.399999999999999</v>
      </c>
      <c r="AK76" s="382">
        <f t="shared" si="19"/>
        <v>7.7600000000000007</v>
      </c>
      <c r="AL76" s="357">
        <f t="shared" si="5"/>
        <v>3.8800000000000003</v>
      </c>
      <c r="AM76" s="357">
        <f t="shared" si="6"/>
        <v>7.7600000000000007</v>
      </c>
      <c r="AN76" s="382">
        <f t="shared" si="20"/>
        <v>3.8800000000000003</v>
      </c>
      <c r="AO76" s="357">
        <f t="shared" si="8"/>
        <v>11.56</v>
      </c>
    </row>
    <row r="77" spans="1:41" ht="20.100000000000001" customHeight="1" x14ac:dyDescent="0.25">
      <c r="A77" s="390"/>
      <c r="B77" s="390"/>
      <c r="C77" s="390"/>
      <c r="D77" s="390"/>
      <c r="E77" s="390"/>
      <c r="F77" s="390"/>
      <c r="G77" s="390"/>
      <c r="H77" s="390"/>
      <c r="I77" s="390"/>
      <c r="J77" s="390"/>
      <c r="K77" s="390"/>
      <c r="L77" s="390"/>
      <c r="M77" s="390"/>
      <c r="N77" s="390"/>
      <c r="O77" s="390"/>
      <c r="P77" s="390"/>
      <c r="Q77" s="390"/>
      <c r="R77" s="390"/>
      <c r="S77" s="357"/>
      <c r="W77" s="380">
        <f t="shared" si="9"/>
        <v>13</v>
      </c>
      <c r="X77" s="117">
        <f t="shared" si="10"/>
        <v>0.1109</v>
      </c>
      <c r="Y77" s="117">
        <f t="shared" si="11"/>
        <v>0.18600000000000003</v>
      </c>
      <c r="Z77" s="117">
        <f t="shared" si="12"/>
        <v>7.4400000000000008E-2</v>
      </c>
      <c r="AA77" s="118">
        <f t="shared" si="13"/>
        <v>3.7200000000000004E-2</v>
      </c>
      <c r="AB77" s="118">
        <f t="shared" si="14"/>
        <v>7.4400000000000008E-2</v>
      </c>
      <c r="AC77" s="117">
        <f t="shared" si="15"/>
        <v>3.7200000000000004E-2</v>
      </c>
      <c r="AD77" s="118">
        <f t="shared" si="16"/>
        <v>0.1109</v>
      </c>
      <c r="AH77" s="379">
        <v>13</v>
      </c>
      <c r="AI77" s="382">
        <f t="shared" si="17"/>
        <v>11.09</v>
      </c>
      <c r="AJ77" s="382">
        <f t="shared" si="18"/>
        <v>18.600000000000001</v>
      </c>
      <c r="AK77" s="382">
        <f t="shared" si="19"/>
        <v>7.44</v>
      </c>
      <c r="AL77" s="357">
        <f t="shared" si="5"/>
        <v>3.72</v>
      </c>
      <c r="AM77" s="357">
        <f t="shared" si="6"/>
        <v>7.44</v>
      </c>
      <c r="AN77" s="382">
        <f t="shared" si="20"/>
        <v>3.72</v>
      </c>
      <c r="AO77" s="357">
        <f t="shared" si="8"/>
        <v>11.09</v>
      </c>
    </row>
    <row r="78" spans="1:41" ht="20.100000000000001" customHeight="1" x14ac:dyDescent="0.25">
      <c r="A78" s="171"/>
      <c r="B78" s="171"/>
      <c r="C78" s="171"/>
      <c r="D78" s="171"/>
      <c r="E78" s="171"/>
      <c r="F78" s="171"/>
      <c r="G78" s="171"/>
      <c r="H78" s="171"/>
      <c r="I78" s="171"/>
      <c r="J78" s="171"/>
      <c r="K78" s="171"/>
      <c r="L78" s="171"/>
      <c r="M78" s="171"/>
      <c r="N78" s="171"/>
      <c r="O78" s="171"/>
      <c r="P78" s="171"/>
      <c r="Q78" s="171"/>
      <c r="R78" s="171"/>
      <c r="S78" s="357"/>
      <c r="W78" s="380">
        <f t="shared" si="9"/>
        <v>14</v>
      </c>
      <c r="X78" s="117">
        <f t="shared" si="10"/>
        <v>0.10619999999999999</v>
      </c>
      <c r="Y78" s="117">
        <f t="shared" si="11"/>
        <v>0.17800000000000002</v>
      </c>
      <c r="Z78" s="117">
        <f t="shared" si="12"/>
        <v>7.1199999999999999E-2</v>
      </c>
      <c r="AA78" s="118">
        <f t="shared" si="13"/>
        <v>3.56E-2</v>
      </c>
      <c r="AB78" s="118">
        <f t="shared" si="14"/>
        <v>7.1199999999999999E-2</v>
      </c>
      <c r="AC78" s="117">
        <f t="shared" si="15"/>
        <v>3.56E-2</v>
      </c>
      <c r="AD78" s="118">
        <f t="shared" si="16"/>
        <v>0.10619999999999999</v>
      </c>
      <c r="AH78" s="379">
        <v>14</v>
      </c>
      <c r="AI78" s="382">
        <f t="shared" si="17"/>
        <v>10.62</v>
      </c>
      <c r="AJ78" s="382">
        <f t="shared" si="18"/>
        <v>17.8</v>
      </c>
      <c r="AK78" s="382">
        <f t="shared" si="19"/>
        <v>7.12</v>
      </c>
      <c r="AL78" s="357">
        <f t="shared" si="5"/>
        <v>3.56</v>
      </c>
      <c r="AM78" s="357">
        <f t="shared" si="6"/>
        <v>7.12</v>
      </c>
      <c r="AN78" s="382">
        <f t="shared" si="20"/>
        <v>3.56</v>
      </c>
      <c r="AO78" s="357">
        <f t="shared" si="8"/>
        <v>10.62</v>
      </c>
    </row>
    <row r="79" spans="1:41" ht="20.100000000000001" customHeight="1" x14ac:dyDescent="0.25">
      <c r="A79" s="171" t="s">
        <v>230</v>
      </c>
      <c r="B79" s="171"/>
      <c r="C79" s="171"/>
      <c r="D79" s="171"/>
      <c r="E79" s="171"/>
      <c r="F79" s="171"/>
      <c r="G79" s="171"/>
      <c r="H79" s="171"/>
      <c r="I79" s="171"/>
      <c r="J79" s="171"/>
      <c r="K79" s="171"/>
      <c r="L79" s="171"/>
      <c r="M79" s="171"/>
      <c r="N79" s="171"/>
      <c r="O79" s="171"/>
      <c r="P79" s="171"/>
      <c r="Q79" s="171"/>
      <c r="R79" s="171"/>
      <c r="W79" s="380">
        <f t="shared" si="9"/>
        <v>15</v>
      </c>
      <c r="X79" s="117">
        <f t="shared" si="10"/>
        <v>0.10150000000000001</v>
      </c>
      <c r="Y79" s="117">
        <f t="shared" si="11"/>
        <v>0.17</v>
      </c>
      <c r="Z79" s="117">
        <f t="shared" si="12"/>
        <v>6.8000000000000005E-2</v>
      </c>
      <c r="AA79" s="118">
        <f t="shared" si="13"/>
        <v>3.4000000000000002E-2</v>
      </c>
      <c r="AB79" s="118">
        <f t="shared" si="14"/>
        <v>6.8000000000000005E-2</v>
      </c>
      <c r="AC79" s="117">
        <f t="shared" si="15"/>
        <v>3.4000000000000002E-2</v>
      </c>
      <c r="AD79" s="118">
        <f t="shared" si="16"/>
        <v>0.10150000000000001</v>
      </c>
      <c r="AH79" s="379">
        <v>15</v>
      </c>
      <c r="AI79" s="382">
        <f t="shared" si="17"/>
        <v>10.15</v>
      </c>
      <c r="AJ79" s="382">
        <f t="shared" si="18"/>
        <v>17</v>
      </c>
      <c r="AK79" s="382">
        <f t="shared" si="19"/>
        <v>6.8000000000000007</v>
      </c>
      <c r="AL79" s="357">
        <f t="shared" si="5"/>
        <v>3.4000000000000004</v>
      </c>
      <c r="AM79" s="357">
        <f t="shared" si="6"/>
        <v>6.8000000000000007</v>
      </c>
      <c r="AN79" s="382">
        <f t="shared" si="20"/>
        <v>3.4000000000000004</v>
      </c>
      <c r="AO79" s="357">
        <f t="shared" si="8"/>
        <v>10.15</v>
      </c>
    </row>
    <row r="80" spans="1:41" ht="20.100000000000001" customHeight="1" x14ac:dyDescent="0.25">
      <c r="A80" s="171" t="s">
        <v>61</v>
      </c>
      <c r="B80" s="171"/>
      <c r="C80" s="171"/>
      <c r="D80" s="171"/>
      <c r="E80" s="171"/>
      <c r="F80" s="171"/>
      <c r="G80" s="171"/>
      <c r="H80" s="171"/>
      <c r="I80" s="171"/>
      <c r="J80" s="171"/>
      <c r="K80" s="171"/>
      <c r="L80" s="171"/>
      <c r="M80" s="171"/>
      <c r="N80" s="171"/>
      <c r="O80" s="171"/>
      <c r="P80" s="171"/>
      <c r="Q80" s="171"/>
      <c r="R80" s="171"/>
      <c r="W80" s="380">
        <f t="shared" si="9"/>
        <v>16</v>
      </c>
      <c r="X80" s="117">
        <f t="shared" si="10"/>
        <v>9.6799999999999997E-2</v>
      </c>
      <c r="Y80" s="117">
        <f t="shared" si="11"/>
        <v>0.16200000000000001</v>
      </c>
      <c r="Z80" s="117">
        <f t="shared" si="12"/>
        <v>6.480000000000001E-2</v>
      </c>
      <c r="AA80" s="118">
        <f t="shared" si="13"/>
        <v>3.2400000000000005E-2</v>
      </c>
      <c r="AB80" s="118">
        <f t="shared" si="14"/>
        <v>6.480000000000001E-2</v>
      </c>
      <c r="AC80" s="117">
        <f t="shared" si="15"/>
        <v>3.2400000000000005E-2</v>
      </c>
      <c r="AD80" s="118">
        <f t="shared" si="16"/>
        <v>9.6799999999999997E-2</v>
      </c>
      <c r="AH80" s="379">
        <v>16</v>
      </c>
      <c r="AI80" s="382">
        <f t="shared" si="17"/>
        <v>9.68</v>
      </c>
      <c r="AJ80" s="382">
        <f t="shared" si="18"/>
        <v>16.2</v>
      </c>
      <c r="AK80" s="382">
        <f t="shared" si="19"/>
        <v>6.48</v>
      </c>
      <c r="AL80" s="357">
        <f t="shared" si="5"/>
        <v>3.24</v>
      </c>
      <c r="AM80" s="357">
        <f t="shared" si="6"/>
        <v>6.48</v>
      </c>
      <c r="AN80" s="382">
        <f t="shared" si="20"/>
        <v>3.24</v>
      </c>
      <c r="AO80" s="357">
        <f t="shared" si="8"/>
        <v>9.68</v>
      </c>
    </row>
    <row r="81" spans="1:113" ht="20.100000000000001" customHeight="1" x14ac:dyDescent="0.25">
      <c r="A81" s="7"/>
      <c r="B81" s="7"/>
      <c r="C81" s="7"/>
      <c r="D81" s="7"/>
      <c r="E81" s="7"/>
      <c r="F81" s="7"/>
      <c r="G81" s="7"/>
      <c r="H81" s="7"/>
      <c r="I81" s="7"/>
      <c r="J81" s="7"/>
      <c r="K81" s="7"/>
      <c r="L81" s="7"/>
      <c r="M81" s="7"/>
      <c r="N81" s="7"/>
      <c r="O81" s="7"/>
      <c r="P81" s="7"/>
      <c r="Q81" s="7"/>
      <c r="R81" s="7"/>
      <c r="W81" s="380">
        <f t="shared" si="9"/>
        <v>17</v>
      </c>
      <c r="X81" s="117">
        <f t="shared" si="10"/>
        <v>9.2100000000000015E-2</v>
      </c>
      <c r="Y81" s="117">
        <f t="shared" si="11"/>
        <v>0.154</v>
      </c>
      <c r="Z81" s="117">
        <f t="shared" si="12"/>
        <v>6.1600000000000002E-2</v>
      </c>
      <c r="AA81" s="118">
        <f t="shared" si="13"/>
        <v>3.0800000000000001E-2</v>
      </c>
      <c r="AB81" s="118">
        <f t="shared" si="14"/>
        <v>6.1600000000000002E-2</v>
      </c>
      <c r="AC81" s="117">
        <f t="shared" si="15"/>
        <v>3.0800000000000001E-2</v>
      </c>
      <c r="AD81" s="118">
        <f t="shared" si="16"/>
        <v>9.2100000000000015E-2</v>
      </c>
      <c r="AH81" s="379">
        <v>17</v>
      </c>
      <c r="AI81" s="382">
        <f t="shared" si="17"/>
        <v>9.2100000000000009</v>
      </c>
      <c r="AJ81" s="382">
        <f t="shared" si="18"/>
        <v>15.399999999999999</v>
      </c>
      <c r="AK81" s="382">
        <f t="shared" si="19"/>
        <v>6.16</v>
      </c>
      <c r="AL81" s="357">
        <f t="shared" si="5"/>
        <v>3.08</v>
      </c>
      <c r="AM81" s="357">
        <f t="shared" si="6"/>
        <v>6.16</v>
      </c>
      <c r="AN81" s="382">
        <f t="shared" si="20"/>
        <v>3.08</v>
      </c>
      <c r="AO81" s="357">
        <f t="shared" si="8"/>
        <v>9.2100000000000009</v>
      </c>
    </row>
    <row r="82" spans="1:113" ht="20.100000000000001" customHeight="1" x14ac:dyDescent="0.25">
      <c r="A82" s="369"/>
      <c r="B82" s="369"/>
      <c r="C82" s="369"/>
      <c r="D82" s="369"/>
      <c r="E82" s="369"/>
      <c r="F82" s="369"/>
      <c r="G82" s="369"/>
      <c r="H82" s="369"/>
      <c r="I82" s="369"/>
      <c r="J82" s="369"/>
      <c r="K82" s="369"/>
      <c r="L82" s="369"/>
      <c r="M82" s="369"/>
      <c r="N82" s="369"/>
      <c r="O82" s="369"/>
      <c r="P82" s="369"/>
      <c r="Q82" s="369"/>
      <c r="R82" s="369"/>
      <c r="W82" s="380">
        <f t="shared" si="9"/>
        <v>18</v>
      </c>
      <c r="X82" s="117">
        <f t="shared" si="10"/>
        <v>8.7400000000000005E-2</v>
      </c>
      <c r="Y82" s="117">
        <f t="shared" si="11"/>
        <v>0.14599999999999999</v>
      </c>
      <c r="Z82" s="117">
        <f t="shared" si="12"/>
        <v>5.8400000000000001E-2</v>
      </c>
      <c r="AA82" s="118">
        <f t="shared" si="13"/>
        <v>2.92E-2</v>
      </c>
      <c r="AB82" s="118">
        <f t="shared" si="14"/>
        <v>5.8400000000000001E-2</v>
      </c>
      <c r="AC82" s="117">
        <f t="shared" si="15"/>
        <v>2.92E-2</v>
      </c>
      <c r="AD82" s="118">
        <f t="shared" si="16"/>
        <v>8.7400000000000005E-2</v>
      </c>
      <c r="AH82" s="379">
        <v>18</v>
      </c>
      <c r="AI82" s="382">
        <f t="shared" si="17"/>
        <v>8.74</v>
      </c>
      <c r="AJ82" s="382">
        <f t="shared" si="18"/>
        <v>14.6</v>
      </c>
      <c r="AK82" s="382">
        <f t="shared" si="19"/>
        <v>5.84</v>
      </c>
      <c r="AL82" s="357">
        <f t="shared" si="5"/>
        <v>2.92</v>
      </c>
      <c r="AM82" s="357">
        <f t="shared" si="6"/>
        <v>5.84</v>
      </c>
      <c r="AN82" s="382">
        <f t="shared" si="20"/>
        <v>2.92</v>
      </c>
      <c r="AO82" s="357">
        <f t="shared" si="8"/>
        <v>8.74</v>
      </c>
    </row>
    <row r="83" spans="1:113" ht="20.100000000000001" customHeight="1" x14ac:dyDescent="0.25">
      <c r="A83" s="369"/>
      <c r="B83" s="369"/>
      <c r="C83" s="369"/>
      <c r="D83" s="369"/>
      <c r="E83" s="369"/>
      <c r="F83" s="369"/>
      <c r="G83" s="369"/>
      <c r="H83" s="369"/>
      <c r="I83" s="369"/>
      <c r="J83" s="369"/>
      <c r="K83" s="369"/>
      <c r="L83" s="369"/>
      <c r="M83" s="369"/>
      <c r="N83" s="369"/>
      <c r="O83" s="369"/>
      <c r="P83" s="369"/>
      <c r="Q83" s="369"/>
      <c r="R83" s="369"/>
      <c r="W83" s="380">
        <f t="shared" si="9"/>
        <v>19</v>
      </c>
      <c r="X83" s="117">
        <f t="shared" si="10"/>
        <v>8.2699999999999996E-2</v>
      </c>
      <c r="Y83" s="117">
        <f t="shared" si="11"/>
        <v>0.13800000000000001</v>
      </c>
      <c r="Z83" s="117">
        <f t="shared" si="12"/>
        <v>5.5200000000000006E-2</v>
      </c>
      <c r="AA83" s="118">
        <f t="shared" si="13"/>
        <v>2.7600000000000003E-2</v>
      </c>
      <c r="AB83" s="118">
        <f t="shared" si="14"/>
        <v>5.5200000000000006E-2</v>
      </c>
      <c r="AC83" s="117">
        <f t="shared" si="15"/>
        <v>2.7600000000000003E-2</v>
      </c>
      <c r="AD83" s="118">
        <f t="shared" si="16"/>
        <v>8.2699999999999996E-2</v>
      </c>
      <c r="AH83" s="379">
        <v>19</v>
      </c>
      <c r="AI83" s="382">
        <f t="shared" si="17"/>
        <v>8.27</v>
      </c>
      <c r="AJ83" s="382">
        <f t="shared" si="18"/>
        <v>13.8</v>
      </c>
      <c r="AK83" s="382">
        <f t="shared" si="19"/>
        <v>5.5200000000000005</v>
      </c>
      <c r="AL83" s="357">
        <f t="shared" si="5"/>
        <v>2.7600000000000002</v>
      </c>
      <c r="AM83" s="357">
        <f t="shared" si="6"/>
        <v>5.5200000000000005</v>
      </c>
      <c r="AN83" s="382">
        <f t="shared" si="20"/>
        <v>2.7600000000000002</v>
      </c>
      <c r="AO83" s="357">
        <f t="shared" si="8"/>
        <v>8.27</v>
      </c>
    </row>
    <row r="84" spans="1:113" ht="20.100000000000001" customHeight="1" x14ac:dyDescent="0.25">
      <c r="A84" s="369"/>
      <c r="B84" s="369"/>
      <c r="C84" s="369"/>
      <c r="D84" s="369"/>
      <c r="E84" s="369"/>
      <c r="F84" s="369"/>
      <c r="G84" s="369"/>
      <c r="H84" s="369"/>
      <c r="I84" s="369"/>
      <c r="J84" s="369"/>
      <c r="K84" s="369"/>
      <c r="L84" s="369"/>
      <c r="M84" s="369"/>
      <c r="N84" s="369"/>
      <c r="O84" s="369"/>
      <c r="P84" s="369"/>
      <c r="Q84" s="369"/>
      <c r="R84" s="369"/>
      <c r="T84" s="385" t="str">
        <f>IF(P76&gt;0.01,"Reduzir o número de casas decimais","")</f>
        <v/>
      </c>
      <c r="U84" s="385"/>
      <c r="W84" s="380">
        <f t="shared" si="9"/>
        <v>20</v>
      </c>
      <c r="X84" s="117">
        <f t="shared" si="10"/>
        <v>7.8E-2</v>
      </c>
      <c r="Y84" s="117">
        <f t="shared" si="11"/>
        <v>0.13</v>
      </c>
      <c r="Z84" s="117">
        <f t="shared" si="12"/>
        <v>5.2000000000000005E-2</v>
      </c>
      <c r="AA84" s="118">
        <f t="shared" si="13"/>
        <v>2.6000000000000002E-2</v>
      </c>
      <c r="AB84" s="118">
        <f t="shared" si="14"/>
        <v>5.2000000000000005E-2</v>
      </c>
      <c r="AC84" s="117">
        <f t="shared" si="15"/>
        <v>2.6000000000000002E-2</v>
      </c>
      <c r="AD84" s="118">
        <f t="shared" si="16"/>
        <v>7.8E-2</v>
      </c>
      <c r="AH84" s="379">
        <v>20</v>
      </c>
      <c r="AI84" s="382">
        <f t="shared" si="17"/>
        <v>7.8</v>
      </c>
      <c r="AJ84" s="382">
        <f t="shared" si="18"/>
        <v>13</v>
      </c>
      <c r="AK84" s="382">
        <f t="shared" si="19"/>
        <v>5.2</v>
      </c>
      <c r="AL84" s="357">
        <f t="shared" si="5"/>
        <v>2.6</v>
      </c>
      <c r="AM84" s="357">
        <f t="shared" si="6"/>
        <v>5.2</v>
      </c>
      <c r="AN84" s="382">
        <f t="shared" si="20"/>
        <v>2.6</v>
      </c>
      <c r="AO84" s="357">
        <f t="shared" si="8"/>
        <v>7.8</v>
      </c>
    </row>
    <row r="85" spans="1:113" ht="20.100000000000001" customHeight="1" x14ac:dyDescent="0.25">
      <c r="A85" s="369"/>
      <c r="B85" s="369"/>
      <c r="C85" s="369"/>
      <c r="D85" s="369"/>
      <c r="E85" s="369"/>
      <c r="F85" s="369"/>
      <c r="G85" s="369"/>
      <c r="H85" s="369"/>
      <c r="I85" s="369"/>
      <c r="J85" s="369"/>
      <c r="K85" s="369"/>
      <c r="L85" s="369"/>
      <c r="M85" s="369"/>
      <c r="N85" s="369"/>
      <c r="O85" s="369"/>
      <c r="P85" s="369"/>
      <c r="Q85" s="369"/>
      <c r="R85" s="369"/>
      <c r="W85" s="380">
        <f t="shared" si="9"/>
        <v>21</v>
      </c>
      <c r="X85" s="117">
        <f t="shared" si="10"/>
        <v>7.0199999999999999E-2</v>
      </c>
      <c r="Y85" s="117">
        <f t="shared" si="11"/>
        <v>0.11699999999999999</v>
      </c>
      <c r="Z85" s="117">
        <f t="shared" si="12"/>
        <v>4.6799999999999994E-2</v>
      </c>
      <c r="AA85" s="118">
        <f t="shared" si="13"/>
        <v>2.3399999999999997E-2</v>
      </c>
      <c r="AB85" s="118">
        <f t="shared" si="14"/>
        <v>4.6799999999999994E-2</v>
      </c>
      <c r="AC85" s="117">
        <f t="shared" si="15"/>
        <v>2.3399999999999997E-2</v>
      </c>
      <c r="AD85" s="118">
        <f t="shared" si="16"/>
        <v>7.0199999999999999E-2</v>
      </c>
      <c r="AH85" s="379">
        <v>21</v>
      </c>
      <c r="AI85" s="382">
        <f t="shared" ref="AI85:AI94" si="21">7.8-(AH85-20)*7.8/10</f>
        <v>7.02</v>
      </c>
      <c r="AJ85" s="382">
        <f t="shared" ref="AJ85:AJ94" si="22">13-((AH85-20)*(13/10))</f>
        <v>11.7</v>
      </c>
      <c r="AK85" s="382">
        <f t="shared" ref="AK85:AK94" si="23">5.2-(AH85-20)*5.2/10</f>
        <v>4.68</v>
      </c>
      <c r="AL85" s="357">
        <f t="shared" si="5"/>
        <v>2.34</v>
      </c>
      <c r="AM85" s="357">
        <f t="shared" si="6"/>
        <v>4.68</v>
      </c>
      <c r="AN85" s="382">
        <f t="shared" ref="AN85:AN94" si="24">2.6-(AH85-20)*2.6/10</f>
        <v>2.34</v>
      </c>
      <c r="AO85" s="357">
        <f t="shared" si="8"/>
        <v>7.02</v>
      </c>
    </row>
    <row r="86" spans="1:113" ht="20.100000000000001" customHeight="1" x14ac:dyDescent="0.25">
      <c r="A86" s="369"/>
      <c r="B86" s="369"/>
      <c r="C86" s="369"/>
      <c r="D86" s="369"/>
      <c r="E86" s="369"/>
      <c r="F86" s="369"/>
      <c r="G86" s="369"/>
      <c r="H86" s="369"/>
      <c r="I86" s="369"/>
      <c r="J86" s="369"/>
      <c r="K86" s="369"/>
      <c r="L86" s="369"/>
      <c r="M86" s="369"/>
      <c r="N86" s="369"/>
      <c r="O86" s="369"/>
      <c r="P86" s="369"/>
      <c r="Q86" s="369"/>
      <c r="R86" s="369"/>
      <c r="W86" s="380">
        <f t="shared" si="9"/>
        <v>22</v>
      </c>
      <c r="X86" s="117">
        <f t="shared" si="10"/>
        <v>6.2400000000000004E-2</v>
      </c>
      <c r="Y86" s="117">
        <f t="shared" si="11"/>
        <v>0.10400000000000001</v>
      </c>
      <c r="Z86" s="117">
        <f t="shared" si="12"/>
        <v>4.1599999999999998E-2</v>
      </c>
      <c r="AA86" s="118">
        <f t="shared" si="13"/>
        <v>2.0799999999999999E-2</v>
      </c>
      <c r="AB86" s="118">
        <f t="shared" si="14"/>
        <v>4.1599999999999998E-2</v>
      </c>
      <c r="AC86" s="117">
        <f t="shared" si="15"/>
        <v>2.0799999999999999E-2</v>
      </c>
      <c r="AD86" s="118">
        <f t="shared" si="16"/>
        <v>6.2400000000000004E-2</v>
      </c>
      <c r="AH86" s="379">
        <v>22</v>
      </c>
      <c r="AI86" s="382">
        <f t="shared" si="21"/>
        <v>6.24</v>
      </c>
      <c r="AJ86" s="382">
        <f t="shared" si="22"/>
        <v>10.4</v>
      </c>
      <c r="AK86" s="382">
        <f t="shared" si="23"/>
        <v>4.16</v>
      </c>
      <c r="AL86" s="357">
        <f t="shared" si="5"/>
        <v>2.08</v>
      </c>
      <c r="AM86" s="357">
        <f t="shared" si="6"/>
        <v>4.16</v>
      </c>
      <c r="AN86" s="382">
        <f t="shared" si="24"/>
        <v>2.08</v>
      </c>
      <c r="AO86" s="357">
        <f t="shared" si="8"/>
        <v>6.24</v>
      </c>
    </row>
    <row r="87" spans="1:113" ht="20.100000000000001" customHeight="1" x14ac:dyDescent="0.25">
      <c r="A87" s="369"/>
      <c r="B87" s="369"/>
      <c r="C87" s="369"/>
      <c r="D87" s="369"/>
      <c r="E87" s="369"/>
      <c r="F87" s="369"/>
      <c r="G87" s="369"/>
      <c r="H87" s="369"/>
      <c r="I87" s="369"/>
      <c r="J87" s="369"/>
      <c r="K87" s="369"/>
      <c r="L87" s="369"/>
      <c r="M87" s="369"/>
      <c r="N87" s="369"/>
      <c r="O87" s="369"/>
      <c r="P87" s="369"/>
      <c r="Q87" s="369"/>
      <c r="R87" s="369"/>
      <c r="W87" s="380">
        <f t="shared" si="9"/>
        <v>23</v>
      </c>
      <c r="X87" s="117">
        <f t="shared" si="10"/>
        <v>5.4600000000000003E-2</v>
      </c>
      <c r="Y87" s="117">
        <f t="shared" si="11"/>
        <v>9.0999999999999998E-2</v>
      </c>
      <c r="Z87" s="117">
        <f t="shared" si="12"/>
        <v>3.6400000000000002E-2</v>
      </c>
      <c r="AA87" s="118">
        <f t="shared" si="13"/>
        <v>1.8200000000000001E-2</v>
      </c>
      <c r="AB87" s="118">
        <f t="shared" si="14"/>
        <v>3.6400000000000002E-2</v>
      </c>
      <c r="AC87" s="117">
        <f t="shared" si="15"/>
        <v>1.8200000000000001E-2</v>
      </c>
      <c r="AD87" s="118">
        <f t="shared" si="16"/>
        <v>5.4600000000000003E-2</v>
      </c>
      <c r="AH87" s="379">
        <v>23</v>
      </c>
      <c r="AI87" s="382">
        <f t="shared" si="21"/>
        <v>5.46</v>
      </c>
      <c r="AJ87" s="382">
        <f t="shared" si="22"/>
        <v>9.1</v>
      </c>
      <c r="AK87" s="382">
        <f t="shared" si="23"/>
        <v>3.64</v>
      </c>
      <c r="AL87" s="357">
        <f t="shared" si="5"/>
        <v>1.82</v>
      </c>
      <c r="AM87" s="357">
        <f t="shared" si="6"/>
        <v>3.64</v>
      </c>
      <c r="AN87" s="382">
        <f t="shared" si="24"/>
        <v>1.82</v>
      </c>
      <c r="AO87" s="357">
        <f t="shared" si="8"/>
        <v>5.46</v>
      </c>
    </row>
    <row r="88" spans="1:113" ht="20.100000000000001" customHeight="1" x14ac:dyDescent="0.25">
      <c r="A88" s="369"/>
      <c r="B88" s="369"/>
      <c r="C88" s="369"/>
      <c r="D88" s="369"/>
      <c r="E88" s="369"/>
      <c r="F88" s="369"/>
      <c r="G88" s="369"/>
      <c r="H88" s="369"/>
      <c r="I88" s="369"/>
      <c r="J88" s="369"/>
      <c r="K88" s="369"/>
      <c r="L88" s="369"/>
      <c r="M88" s="369"/>
      <c r="N88" s="369"/>
      <c r="O88" s="369"/>
      <c r="P88" s="369"/>
      <c r="Q88" s="369"/>
      <c r="R88" s="369"/>
      <c r="W88" s="380">
        <f t="shared" si="9"/>
        <v>24</v>
      </c>
      <c r="X88" s="117">
        <f t="shared" si="10"/>
        <v>4.6799999999999994E-2</v>
      </c>
      <c r="Y88" s="117">
        <f t="shared" si="11"/>
        <v>7.8E-2</v>
      </c>
      <c r="Z88" s="117">
        <f t="shared" si="12"/>
        <v>3.1200000000000002E-2</v>
      </c>
      <c r="AA88" s="118">
        <f t="shared" si="13"/>
        <v>1.5600000000000001E-2</v>
      </c>
      <c r="AB88" s="118">
        <f t="shared" si="14"/>
        <v>3.1200000000000002E-2</v>
      </c>
      <c r="AC88" s="117">
        <f t="shared" si="15"/>
        <v>1.5600000000000001E-2</v>
      </c>
      <c r="AD88" s="118">
        <f t="shared" si="16"/>
        <v>4.6799999999999994E-2</v>
      </c>
      <c r="AH88" s="379">
        <v>24</v>
      </c>
      <c r="AI88" s="382">
        <f t="shared" si="21"/>
        <v>4.68</v>
      </c>
      <c r="AJ88" s="382">
        <f t="shared" si="22"/>
        <v>7.8</v>
      </c>
      <c r="AK88" s="382">
        <f t="shared" si="23"/>
        <v>3.12</v>
      </c>
      <c r="AL88" s="357">
        <f t="shared" si="5"/>
        <v>1.56</v>
      </c>
      <c r="AM88" s="357">
        <f t="shared" si="6"/>
        <v>3.12</v>
      </c>
      <c r="AN88" s="382">
        <f t="shared" si="24"/>
        <v>1.56</v>
      </c>
      <c r="AO88" s="357">
        <f t="shared" si="8"/>
        <v>4.68</v>
      </c>
    </row>
    <row r="89" spans="1:113" ht="20.100000000000001" customHeight="1" x14ac:dyDescent="0.25">
      <c r="A89" s="369"/>
      <c r="B89" s="369"/>
      <c r="C89" s="369"/>
      <c r="D89" s="369"/>
      <c r="E89" s="369"/>
      <c r="F89" s="369"/>
      <c r="G89" s="369"/>
      <c r="H89" s="369"/>
      <c r="I89" s="369"/>
      <c r="J89" s="369"/>
      <c r="K89" s="369"/>
      <c r="L89" s="369"/>
      <c r="M89" s="369"/>
      <c r="N89" s="369"/>
      <c r="O89" s="369"/>
      <c r="P89" s="369"/>
      <c r="Q89" s="369"/>
      <c r="R89" s="369"/>
      <c r="W89" s="380">
        <f t="shared" si="9"/>
        <v>25</v>
      </c>
      <c r="X89" s="117">
        <f t="shared" si="10"/>
        <v>3.9E-2</v>
      </c>
      <c r="Y89" s="117">
        <f t="shared" si="11"/>
        <v>6.5000000000000002E-2</v>
      </c>
      <c r="Z89" s="117">
        <f t="shared" si="12"/>
        <v>2.6000000000000002E-2</v>
      </c>
      <c r="AA89" s="118">
        <f t="shared" si="13"/>
        <v>1.3000000000000001E-2</v>
      </c>
      <c r="AB89" s="118">
        <f t="shared" si="14"/>
        <v>2.6000000000000002E-2</v>
      </c>
      <c r="AC89" s="117">
        <f t="shared" si="15"/>
        <v>1.3000000000000001E-2</v>
      </c>
      <c r="AD89" s="118">
        <f t="shared" si="16"/>
        <v>3.9E-2</v>
      </c>
      <c r="AH89" s="379">
        <v>25</v>
      </c>
      <c r="AI89" s="382">
        <f t="shared" si="21"/>
        <v>3.9</v>
      </c>
      <c r="AJ89" s="382">
        <f t="shared" si="22"/>
        <v>6.5</v>
      </c>
      <c r="AK89" s="382">
        <f t="shared" si="23"/>
        <v>2.6</v>
      </c>
      <c r="AL89" s="357">
        <f t="shared" si="5"/>
        <v>1.3</v>
      </c>
      <c r="AM89" s="357">
        <f t="shared" si="6"/>
        <v>2.6</v>
      </c>
      <c r="AN89" s="382">
        <f t="shared" si="24"/>
        <v>1.3</v>
      </c>
      <c r="AO89" s="357">
        <f t="shared" si="8"/>
        <v>3.9</v>
      </c>
    </row>
    <row r="90" spans="1:113" ht="20.100000000000001" customHeight="1" x14ac:dyDescent="0.25">
      <c r="A90" s="369"/>
      <c r="B90" s="369"/>
      <c r="C90" s="369"/>
      <c r="D90" s="369"/>
      <c r="E90" s="369"/>
      <c r="F90" s="369"/>
      <c r="G90" s="369"/>
      <c r="H90" s="369"/>
      <c r="I90" s="369"/>
      <c r="J90" s="369"/>
      <c r="K90" s="369"/>
      <c r="L90" s="369"/>
      <c r="M90" s="369"/>
      <c r="N90" s="369"/>
      <c r="O90" s="369"/>
      <c r="P90" s="369"/>
      <c r="Q90" s="369"/>
      <c r="R90" s="369"/>
      <c r="W90" s="380">
        <f t="shared" si="9"/>
        <v>26</v>
      </c>
      <c r="X90" s="117">
        <f t="shared" si="10"/>
        <v>3.1200000000000002E-2</v>
      </c>
      <c r="Y90" s="117">
        <f t="shared" si="11"/>
        <v>5.1999999999999991E-2</v>
      </c>
      <c r="Z90" s="117">
        <f t="shared" si="12"/>
        <v>2.0799999999999999E-2</v>
      </c>
      <c r="AA90" s="118">
        <f t="shared" si="13"/>
        <v>1.04E-2</v>
      </c>
      <c r="AB90" s="118">
        <f t="shared" si="14"/>
        <v>2.0799999999999999E-2</v>
      </c>
      <c r="AC90" s="117">
        <f t="shared" si="15"/>
        <v>1.04E-2</v>
      </c>
      <c r="AD90" s="118">
        <f t="shared" si="16"/>
        <v>3.1200000000000002E-2</v>
      </c>
      <c r="AH90" s="379">
        <v>26</v>
      </c>
      <c r="AI90" s="382">
        <f t="shared" si="21"/>
        <v>3.12</v>
      </c>
      <c r="AJ90" s="382">
        <f t="shared" si="22"/>
        <v>5.1999999999999993</v>
      </c>
      <c r="AK90" s="382">
        <f t="shared" si="23"/>
        <v>2.08</v>
      </c>
      <c r="AL90" s="357">
        <f t="shared" si="5"/>
        <v>1.04</v>
      </c>
      <c r="AM90" s="357">
        <f t="shared" si="6"/>
        <v>2.08</v>
      </c>
      <c r="AN90" s="382">
        <f t="shared" si="24"/>
        <v>1.04</v>
      </c>
      <c r="AO90" s="357">
        <f t="shared" si="8"/>
        <v>3.12</v>
      </c>
    </row>
    <row r="91" spans="1:113" s="355" customFormat="1" ht="20.100000000000001" customHeight="1" x14ac:dyDescent="0.25">
      <c r="A91" s="369"/>
      <c r="B91" s="369"/>
      <c r="C91" s="369"/>
      <c r="D91" s="369"/>
      <c r="E91" s="369"/>
      <c r="F91" s="369"/>
      <c r="G91" s="369"/>
      <c r="H91" s="369"/>
      <c r="I91" s="369"/>
      <c r="J91" s="369"/>
      <c r="K91" s="369"/>
      <c r="L91" s="369"/>
      <c r="M91" s="369"/>
      <c r="N91" s="369"/>
      <c r="O91" s="369"/>
      <c r="P91" s="369"/>
      <c r="Q91" s="369"/>
      <c r="R91" s="369"/>
      <c r="S91" s="356"/>
      <c r="T91" s="356"/>
      <c r="U91" s="356"/>
      <c r="V91" s="356"/>
      <c r="W91" s="380">
        <f t="shared" si="9"/>
        <v>27</v>
      </c>
      <c r="X91" s="117">
        <f t="shared" si="10"/>
        <v>2.3399999999999997E-2</v>
      </c>
      <c r="Y91" s="117">
        <f t="shared" si="11"/>
        <v>3.9000000000000007E-2</v>
      </c>
      <c r="Z91" s="117">
        <f t="shared" si="12"/>
        <v>1.5600000000000004E-2</v>
      </c>
      <c r="AA91" s="118">
        <f t="shared" si="13"/>
        <v>7.8000000000000022E-3</v>
      </c>
      <c r="AB91" s="118">
        <f t="shared" si="14"/>
        <v>1.5600000000000004E-2</v>
      </c>
      <c r="AC91" s="117">
        <f t="shared" si="15"/>
        <v>7.8000000000000022E-3</v>
      </c>
      <c r="AD91" s="118">
        <f t="shared" si="16"/>
        <v>2.3399999999999997E-2</v>
      </c>
      <c r="AE91" s="357"/>
      <c r="AF91" s="357"/>
      <c r="AG91" s="357"/>
      <c r="AH91" s="379">
        <v>27</v>
      </c>
      <c r="AI91" s="382">
        <f t="shared" si="21"/>
        <v>2.34</v>
      </c>
      <c r="AJ91" s="382">
        <f t="shared" si="22"/>
        <v>3.9000000000000004</v>
      </c>
      <c r="AK91" s="382">
        <f t="shared" si="23"/>
        <v>1.5600000000000005</v>
      </c>
      <c r="AL91" s="357">
        <f t="shared" si="5"/>
        <v>0.78000000000000025</v>
      </c>
      <c r="AM91" s="357">
        <f t="shared" si="6"/>
        <v>1.5600000000000005</v>
      </c>
      <c r="AN91" s="382">
        <f t="shared" si="24"/>
        <v>0.78000000000000025</v>
      </c>
      <c r="AO91" s="357">
        <f t="shared" si="8"/>
        <v>2.34</v>
      </c>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c r="CQ91" s="356"/>
      <c r="CR91" s="356"/>
      <c r="CS91" s="356"/>
      <c r="CT91" s="356"/>
      <c r="CU91" s="356"/>
      <c r="CV91" s="356"/>
      <c r="CW91" s="356"/>
      <c r="CX91" s="356"/>
      <c r="CY91" s="356"/>
      <c r="CZ91" s="356"/>
      <c r="DA91" s="356"/>
      <c r="DB91" s="356"/>
      <c r="DC91" s="356"/>
      <c r="DD91" s="356"/>
      <c r="DE91" s="356"/>
      <c r="DF91" s="356"/>
      <c r="DG91" s="356"/>
      <c r="DH91" s="356"/>
      <c r="DI91" s="356"/>
    </row>
    <row r="92" spans="1:113" s="355" customFormat="1" ht="20.100000000000001" customHeight="1" x14ac:dyDescent="0.25">
      <c r="A92" s="369"/>
      <c r="B92" s="369"/>
      <c r="C92" s="369"/>
      <c r="D92" s="369"/>
      <c r="E92" s="369"/>
      <c r="F92" s="369"/>
      <c r="G92" s="369"/>
      <c r="H92" s="369"/>
      <c r="I92" s="369"/>
      <c r="J92" s="369"/>
      <c r="K92" s="369"/>
      <c r="L92" s="369"/>
      <c r="M92" s="369"/>
      <c r="N92" s="369"/>
      <c r="O92" s="369"/>
      <c r="P92" s="369"/>
      <c r="Q92" s="369"/>
      <c r="R92" s="369"/>
      <c r="S92" s="356"/>
      <c r="T92" s="356"/>
      <c r="U92" s="356"/>
      <c r="V92" s="356"/>
      <c r="W92" s="380">
        <f t="shared" si="9"/>
        <v>28</v>
      </c>
      <c r="X92" s="117">
        <f t="shared" si="10"/>
        <v>1.5599999999999996E-2</v>
      </c>
      <c r="Y92" s="117">
        <f t="shared" si="11"/>
        <v>2.5999999999999995E-2</v>
      </c>
      <c r="Z92" s="117">
        <f t="shared" si="12"/>
        <v>1.04E-2</v>
      </c>
      <c r="AA92" s="118">
        <f t="shared" si="13"/>
        <v>5.1999999999999998E-3</v>
      </c>
      <c r="AB92" s="118">
        <f t="shared" si="14"/>
        <v>1.04E-2</v>
      </c>
      <c r="AC92" s="117">
        <f t="shared" si="15"/>
        <v>5.1999999999999998E-3</v>
      </c>
      <c r="AD92" s="118">
        <f t="shared" si="16"/>
        <v>1.5599999999999996E-2</v>
      </c>
      <c r="AE92" s="357"/>
      <c r="AF92" s="357"/>
      <c r="AG92" s="357"/>
      <c r="AH92" s="379">
        <v>28</v>
      </c>
      <c r="AI92" s="382">
        <f t="shared" si="21"/>
        <v>1.5599999999999996</v>
      </c>
      <c r="AJ92" s="382">
        <f t="shared" si="22"/>
        <v>2.5999999999999996</v>
      </c>
      <c r="AK92" s="382">
        <f t="shared" si="23"/>
        <v>1.04</v>
      </c>
      <c r="AL92" s="357">
        <f t="shared" si="5"/>
        <v>0.52</v>
      </c>
      <c r="AM92" s="357">
        <f t="shared" si="6"/>
        <v>1.04</v>
      </c>
      <c r="AN92" s="382">
        <f t="shared" si="24"/>
        <v>0.52</v>
      </c>
      <c r="AO92" s="357">
        <f t="shared" si="8"/>
        <v>1.5599999999999996</v>
      </c>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c r="BR92" s="356"/>
      <c r="BS92" s="356"/>
      <c r="BT92" s="356"/>
      <c r="BU92" s="356"/>
      <c r="BV92" s="356"/>
      <c r="BW92" s="356"/>
      <c r="BX92" s="356"/>
      <c r="BY92" s="356"/>
      <c r="BZ92" s="356"/>
      <c r="CA92" s="356"/>
      <c r="CB92" s="356"/>
      <c r="CC92" s="356"/>
      <c r="CD92" s="356"/>
      <c r="CE92" s="356"/>
      <c r="CF92" s="356"/>
      <c r="CG92" s="356"/>
      <c r="CH92" s="356"/>
      <c r="CI92" s="356"/>
      <c r="CJ92" s="356"/>
      <c r="CK92" s="356"/>
      <c r="CL92" s="356"/>
      <c r="CM92" s="356"/>
      <c r="CN92" s="356"/>
      <c r="CO92" s="356"/>
      <c r="CP92" s="356"/>
      <c r="CQ92" s="356"/>
      <c r="CR92" s="356"/>
      <c r="CS92" s="356"/>
      <c r="CT92" s="356"/>
      <c r="CU92" s="356"/>
      <c r="CV92" s="356"/>
      <c r="CW92" s="356"/>
      <c r="CX92" s="356"/>
      <c r="CY92" s="356"/>
      <c r="CZ92" s="356"/>
      <c r="DA92" s="356"/>
      <c r="DB92" s="356"/>
      <c r="DC92" s="356"/>
      <c r="DD92" s="356"/>
      <c r="DE92" s="356"/>
      <c r="DF92" s="356"/>
      <c r="DG92" s="356"/>
      <c r="DH92" s="356"/>
      <c r="DI92" s="356"/>
    </row>
    <row r="93" spans="1:113" s="355" customFormat="1" ht="20.100000000000001" customHeight="1" x14ac:dyDescent="0.25">
      <c r="A93" s="369"/>
      <c r="B93" s="369"/>
      <c r="C93" s="369"/>
      <c r="D93" s="369"/>
      <c r="E93" s="369"/>
      <c r="F93" s="369"/>
      <c r="G93" s="369"/>
      <c r="H93" s="369"/>
      <c r="I93" s="369"/>
      <c r="J93" s="369"/>
      <c r="K93" s="369"/>
      <c r="L93" s="369"/>
      <c r="M93" s="369"/>
      <c r="N93" s="369"/>
      <c r="O93" s="369"/>
      <c r="P93" s="369"/>
      <c r="Q93" s="369"/>
      <c r="R93" s="369"/>
      <c r="S93" s="356"/>
      <c r="T93" s="356"/>
      <c r="U93" s="356"/>
      <c r="V93" s="356"/>
      <c r="W93" s="380">
        <f t="shared" si="9"/>
        <v>29</v>
      </c>
      <c r="X93" s="117">
        <f t="shared" si="10"/>
        <v>7.7999999999999936E-3</v>
      </c>
      <c r="Y93" s="117">
        <f t="shared" si="11"/>
        <v>1.2999999999999989E-2</v>
      </c>
      <c r="Z93" s="117">
        <f t="shared" si="12"/>
        <v>5.1999999999999954E-3</v>
      </c>
      <c r="AA93" s="118">
        <f t="shared" si="13"/>
        <v>2.5999999999999977E-3</v>
      </c>
      <c r="AB93" s="118">
        <f t="shared" si="14"/>
        <v>5.1999999999999954E-3</v>
      </c>
      <c r="AC93" s="117">
        <f t="shared" si="15"/>
        <v>2.5999999999999977E-3</v>
      </c>
      <c r="AD93" s="118">
        <f t="shared" si="16"/>
        <v>7.7999999999999936E-3</v>
      </c>
      <c r="AE93" s="357"/>
      <c r="AF93" s="357"/>
      <c r="AG93" s="357"/>
      <c r="AH93" s="379">
        <v>29</v>
      </c>
      <c r="AI93" s="382">
        <f t="shared" si="21"/>
        <v>0.77999999999999936</v>
      </c>
      <c r="AJ93" s="382">
        <f t="shared" si="22"/>
        <v>1.2999999999999989</v>
      </c>
      <c r="AK93" s="382">
        <f t="shared" si="23"/>
        <v>0.51999999999999957</v>
      </c>
      <c r="AL93" s="357">
        <f t="shared" si="5"/>
        <v>0.25999999999999979</v>
      </c>
      <c r="AM93" s="357">
        <f t="shared" si="6"/>
        <v>0.51999999999999957</v>
      </c>
      <c r="AN93" s="382">
        <f t="shared" si="24"/>
        <v>0.25999999999999979</v>
      </c>
      <c r="AO93" s="357">
        <f t="shared" si="8"/>
        <v>0.77999999999999936</v>
      </c>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c r="CQ93" s="356"/>
      <c r="CR93" s="356"/>
      <c r="CS93" s="356"/>
      <c r="CT93" s="356"/>
      <c r="CU93" s="356"/>
      <c r="CV93" s="356"/>
      <c r="CW93" s="356"/>
      <c r="CX93" s="356"/>
      <c r="CY93" s="356"/>
      <c r="CZ93" s="356"/>
      <c r="DA93" s="356"/>
      <c r="DB93" s="356"/>
      <c r="DC93" s="356"/>
      <c r="DD93" s="356"/>
      <c r="DE93" s="356"/>
      <c r="DF93" s="356"/>
      <c r="DG93" s="356"/>
      <c r="DH93" s="356"/>
      <c r="DI93" s="356"/>
    </row>
    <row r="94" spans="1:113" ht="20.100000000000001" customHeight="1" x14ac:dyDescent="0.25">
      <c r="A94" s="369"/>
      <c r="B94" s="369"/>
      <c r="C94" s="369"/>
      <c r="D94" s="369"/>
      <c r="E94" s="369"/>
      <c r="F94" s="369"/>
      <c r="G94" s="369"/>
      <c r="H94" s="369"/>
      <c r="I94" s="369"/>
      <c r="J94" s="369"/>
      <c r="K94" s="369"/>
      <c r="L94" s="369"/>
      <c r="M94" s="369"/>
      <c r="N94" s="369"/>
      <c r="O94" s="369"/>
      <c r="P94" s="369"/>
      <c r="Q94" s="369"/>
      <c r="R94" s="369"/>
      <c r="W94" s="380">
        <f t="shared" si="9"/>
        <v>30</v>
      </c>
      <c r="X94" s="117">
        <f t="shared" si="10"/>
        <v>0</v>
      </c>
      <c r="Y94" s="117">
        <f t="shared" si="11"/>
        <v>0</v>
      </c>
      <c r="Z94" s="117">
        <f t="shared" si="12"/>
        <v>0</v>
      </c>
      <c r="AA94" s="118">
        <f t="shared" si="13"/>
        <v>0</v>
      </c>
      <c r="AB94" s="118">
        <f t="shared" si="14"/>
        <v>0</v>
      </c>
      <c r="AC94" s="117">
        <f t="shared" si="15"/>
        <v>0</v>
      </c>
      <c r="AD94" s="118">
        <f t="shared" si="16"/>
        <v>0</v>
      </c>
      <c r="AH94" s="379">
        <v>30</v>
      </c>
      <c r="AI94" s="382">
        <f t="shared" si="21"/>
        <v>0</v>
      </c>
      <c r="AJ94" s="382">
        <f t="shared" si="22"/>
        <v>0</v>
      </c>
      <c r="AK94" s="382">
        <f t="shared" si="23"/>
        <v>0</v>
      </c>
      <c r="AL94" s="357">
        <f t="shared" si="5"/>
        <v>0</v>
      </c>
      <c r="AM94" s="357">
        <f t="shared" si="6"/>
        <v>0</v>
      </c>
      <c r="AN94" s="382">
        <f t="shared" si="24"/>
        <v>0</v>
      </c>
      <c r="AO94" s="357">
        <f t="shared" si="8"/>
        <v>0</v>
      </c>
    </row>
    <row r="95" spans="1:113" ht="20.100000000000001" customHeight="1" x14ac:dyDescent="0.25">
      <c r="A95" s="369"/>
      <c r="B95" s="369"/>
      <c r="C95" s="369"/>
      <c r="D95" s="369"/>
      <c r="E95" s="369"/>
      <c r="F95" s="369"/>
      <c r="G95" s="369"/>
      <c r="H95" s="369"/>
      <c r="I95" s="369"/>
      <c r="J95" s="369"/>
      <c r="K95" s="369"/>
      <c r="L95" s="369"/>
      <c r="M95" s="369"/>
      <c r="N95" s="369"/>
      <c r="O95" s="369"/>
      <c r="P95" s="369"/>
      <c r="Q95" s="369"/>
      <c r="R95" s="369"/>
      <c r="W95" s="380">
        <f t="shared" si="9"/>
        <v>31</v>
      </c>
      <c r="X95" s="117">
        <f t="shared" si="10"/>
        <v>0</v>
      </c>
      <c r="Y95" s="117">
        <f t="shared" si="11"/>
        <v>0</v>
      </c>
      <c r="Z95" s="117">
        <f t="shared" si="12"/>
        <v>0</v>
      </c>
      <c r="AA95" s="118">
        <f t="shared" si="13"/>
        <v>0</v>
      </c>
      <c r="AB95" s="118">
        <f t="shared" si="14"/>
        <v>0</v>
      </c>
      <c r="AC95" s="117">
        <f t="shared" si="15"/>
        <v>0</v>
      </c>
      <c r="AD95" s="118">
        <f t="shared" si="16"/>
        <v>0</v>
      </c>
      <c r="AH95" s="379">
        <v>31</v>
      </c>
      <c r="AI95" s="357">
        <v>0</v>
      </c>
      <c r="AJ95" s="382">
        <v>0</v>
      </c>
      <c r="AK95" s="357">
        <v>0</v>
      </c>
      <c r="AL95" s="357">
        <f t="shared" si="5"/>
        <v>0</v>
      </c>
      <c r="AM95" s="357">
        <f t="shared" si="6"/>
        <v>0</v>
      </c>
      <c r="AN95" s="357">
        <v>0</v>
      </c>
      <c r="AO95" s="357">
        <f t="shared" si="8"/>
        <v>0</v>
      </c>
    </row>
    <row r="96" spans="1:113" ht="20.100000000000001" customHeight="1" x14ac:dyDescent="0.25">
      <c r="A96" s="369"/>
      <c r="B96" s="369"/>
      <c r="C96" s="369"/>
      <c r="D96" s="369"/>
      <c r="E96" s="369"/>
      <c r="F96" s="369"/>
      <c r="G96" s="369"/>
      <c r="H96" s="369"/>
      <c r="I96" s="369"/>
      <c r="J96" s="369"/>
      <c r="K96" s="369"/>
      <c r="L96" s="369"/>
      <c r="M96" s="369"/>
      <c r="N96" s="369"/>
      <c r="O96" s="369"/>
      <c r="P96" s="369"/>
      <c r="Q96" s="369"/>
      <c r="R96" s="369"/>
      <c r="W96" s="380">
        <f t="shared" si="9"/>
        <v>32</v>
      </c>
      <c r="X96" s="117">
        <f t="shared" si="10"/>
        <v>0</v>
      </c>
      <c r="Y96" s="117">
        <f t="shared" si="11"/>
        <v>0</v>
      </c>
      <c r="Z96" s="117">
        <f t="shared" si="12"/>
        <v>0</v>
      </c>
      <c r="AA96" s="118">
        <f t="shared" si="13"/>
        <v>0</v>
      </c>
      <c r="AB96" s="118">
        <f t="shared" si="14"/>
        <v>0</v>
      </c>
      <c r="AC96" s="117">
        <f t="shared" si="15"/>
        <v>0</v>
      </c>
      <c r="AD96" s="118">
        <f t="shared" si="16"/>
        <v>0</v>
      </c>
      <c r="AH96" s="379">
        <v>32</v>
      </c>
      <c r="AI96" s="357">
        <v>0</v>
      </c>
      <c r="AJ96" s="382">
        <v>0</v>
      </c>
      <c r="AK96" s="357">
        <v>0</v>
      </c>
      <c r="AL96" s="357">
        <f t="shared" ref="AL96:AL127" si="25">AN96</f>
        <v>0</v>
      </c>
      <c r="AM96" s="357">
        <f t="shared" ref="AM96:AM127" si="26">AK96</f>
        <v>0</v>
      </c>
      <c r="AN96" s="357">
        <v>0</v>
      </c>
      <c r="AO96" s="357">
        <f t="shared" ref="AO96:AO127" si="27">AI96</f>
        <v>0</v>
      </c>
    </row>
    <row r="97" spans="1:113" s="355" customFormat="1" ht="20.100000000000001" customHeight="1" x14ac:dyDescent="0.25">
      <c r="A97" s="369"/>
      <c r="B97" s="369"/>
      <c r="C97" s="369"/>
      <c r="D97" s="369"/>
      <c r="E97" s="369"/>
      <c r="F97" s="369"/>
      <c r="G97" s="369"/>
      <c r="H97" s="369"/>
      <c r="I97" s="369"/>
      <c r="J97" s="369"/>
      <c r="K97" s="369"/>
      <c r="L97" s="369"/>
      <c r="M97" s="369"/>
      <c r="N97" s="369"/>
      <c r="O97" s="369"/>
      <c r="P97" s="369"/>
      <c r="Q97" s="369"/>
      <c r="R97" s="369"/>
      <c r="S97" s="356"/>
      <c r="T97" s="356"/>
      <c r="U97" s="356"/>
      <c r="V97" s="356"/>
      <c r="W97" s="380">
        <f t="shared" ref="W97:W128" si="28">AH97</f>
        <v>33</v>
      </c>
      <c r="X97" s="117">
        <f t="shared" ref="X97:X128" si="29">AI97/100</f>
        <v>0</v>
      </c>
      <c r="Y97" s="117">
        <f t="shared" ref="Y97:Y128" si="30">AJ97/100</f>
        <v>0</v>
      </c>
      <c r="Z97" s="117">
        <f t="shared" ref="Z97:Z128" si="31">AK97/100</f>
        <v>0</v>
      </c>
      <c r="AA97" s="118">
        <f t="shared" ref="AA97:AA128" si="32">AC97</f>
        <v>0</v>
      </c>
      <c r="AB97" s="118">
        <f t="shared" ref="AB97:AB128" si="33">Z97</f>
        <v>0</v>
      </c>
      <c r="AC97" s="117">
        <f t="shared" ref="AC97:AC128" si="34">AN97/100</f>
        <v>0</v>
      </c>
      <c r="AD97" s="118">
        <f t="shared" ref="AD97:AD128" si="35">X97</f>
        <v>0</v>
      </c>
      <c r="AE97" s="357"/>
      <c r="AF97" s="357"/>
      <c r="AG97" s="357"/>
      <c r="AH97" s="379">
        <v>33</v>
      </c>
      <c r="AI97" s="357">
        <v>0</v>
      </c>
      <c r="AJ97" s="382">
        <v>0</v>
      </c>
      <c r="AK97" s="357">
        <v>0</v>
      </c>
      <c r="AL97" s="357">
        <f t="shared" si="25"/>
        <v>0</v>
      </c>
      <c r="AM97" s="357">
        <f t="shared" si="26"/>
        <v>0</v>
      </c>
      <c r="AN97" s="357">
        <v>0</v>
      </c>
      <c r="AO97" s="357">
        <f t="shared" si="27"/>
        <v>0</v>
      </c>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c r="BR97" s="356"/>
      <c r="BS97" s="356"/>
      <c r="BT97" s="356"/>
      <c r="BU97" s="356"/>
      <c r="BV97" s="356"/>
      <c r="BW97" s="356"/>
      <c r="BX97" s="356"/>
      <c r="BY97" s="356"/>
      <c r="BZ97" s="356"/>
      <c r="CA97" s="356"/>
      <c r="CB97" s="356"/>
      <c r="CC97" s="356"/>
      <c r="CD97" s="356"/>
      <c r="CE97" s="356"/>
      <c r="CF97" s="356"/>
      <c r="CG97" s="356"/>
      <c r="CH97" s="356"/>
      <c r="CI97" s="356"/>
      <c r="CJ97" s="356"/>
      <c r="CK97" s="356"/>
      <c r="CL97" s="356"/>
      <c r="CM97" s="356"/>
      <c r="CN97" s="356"/>
      <c r="CO97" s="356"/>
      <c r="CP97" s="356"/>
      <c r="CQ97" s="356"/>
      <c r="CR97" s="356"/>
      <c r="CS97" s="356"/>
      <c r="CT97" s="356"/>
      <c r="CU97" s="356"/>
      <c r="CV97" s="356"/>
      <c r="CW97" s="356"/>
      <c r="CX97" s="356"/>
      <c r="CY97" s="356"/>
      <c r="CZ97" s="356"/>
      <c r="DA97" s="356"/>
      <c r="DB97" s="356"/>
      <c r="DC97" s="356"/>
      <c r="DD97" s="356"/>
      <c r="DE97" s="356"/>
      <c r="DF97" s="356"/>
      <c r="DG97" s="356"/>
      <c r="DH97" s="356"/>
      <c r="DI97" s="356"/>
    </row>
    <row r="98" spans="1:113" s="355" customFormat="1" ht="20.100000000000001" customHeight="1" x14ac:dyDescent="0.25">
      <c r="A98" s="369"/>
      <c r="B98" s="369"/>
      <c r="C98" s="369"/>
      <c r="D98" s="369"/>
      <c r="E98" s="369"/>
      <c r="F98" s="369"/>
      <c r="G98" s="369"/>
      <c r="H98" s="369"/>
      <c r="I98" s="369"/>
      <c r="J98" s="369"/>
      <c r="K98" s="369"/>
      <c r="L98" s="369"/>
      <c r="M98" s="369"/>
      <c r="N98" s="369"/>
      <c r="O98" s="369"/>
      <c r="P98" s="369"/>
      <c r="Q98" s="369"/>
      <c r="R98" s="369"/>
      <c r="S98" s="356"/>
      <c r="T98" s="356"/>
      <c r="U98" s="356"/>
      <c r="V98" s="356"/>
      <c r="W98" s="380">
        <f t="shared" si="28"/>
        <v>34</v>
      </c>
      <c r="X98" s="117">
        <f t="shared" si="29"/>
        <v>0</v>
      </c>
      <c r="Y98" s="117">
        <f t="shared" si="30"/>
        <v>0</v>
      </c>
      <c r="Z98" s="117">
        <f t="shared" si="31"/>
        <v>0</v>
      </c>
      <c r="AA98" s="118">
        <f t="shared" si="32"/>
        <v>0</v>
      </c>
      <c r="AB98" s="118">
        <f t="shared" si="33"/>
        <v>0</v>
      </c>
      <c r="AC98" s="117">
        <f t="shared" si="34"/>
        <v>0</v>
      </c>
      <c r="AD98" s="118">
        <f t="shared" si="35"/>
        <v>0</v>
      </c>
      <c r="AE98" s="357"/>
      <c r="AF98" s="357"/>
      <c r="AG98" s="357"/>
      <c r="AH98" s="379">
        <v>34</v>
      </c>
      <c r="AI98" s="357">
        <v>0</v>
      </c>
      <c r="AJ98" s="382">
        <v>0</v>
      </c>
      <c r="AK98" s="357">
        <v>0</v>
      </c>
      <c r="AL98" s="357">
        <f t="shared" si="25"/>
        <v>0</v>
      </c>
      <c r="AM98" s="357">
        <f t="shared" si="26"/>
        <v>0</v>
      </c>
      <c r="AN98" s="357">
        <v>0</v>
      </c>
      <c r="AO98" s="357">
        <f t="shared" si="27"/>
        <v>0</v>
      </c>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c r="BR98" s="356"/>
      <c r="BS98" s="356"/>
      <c r="BT98" s="356"/>
      <c r="BU98" s="356"/>
      <c r="BV98" s="356"/>
      <c r="BW98" s="356"/>
      <c r="BX98" s="356"/>
      <c r="BY98" s="356"/>
      <c r="BZ98" s="356"/>
      <c r="CA98" s="356"/>
      <c r="CB98" s="356"/>
      <c r="CC98" s="356"/>
      <c r="CD98" s="356"/>
      <c r="CE98" s="356"/>
      <c r="CF98" s="356"/>
      <c r="CG98" s="356"/>
      <c r="CH98" s="356"/>
      <c r="CI98" s="356"/>
      <c r="CJ98" s="356"/>
      <c r="CK98" s="356"/>
      <c r="CL98" s="356"/>
      <c r="CM98" s="356"/>
      <c r="CN98" s="356"/>
      <c r="CO98" s="356"/>
      <c r="CP98" s="356"/>
      <c r="CQ98" s="356"/>
      <c r="CR98" s="356"/>
      <c r="CS98" s="356"/>
      <c r="CT98" s="356"/>
      <c r="CU98" s="356"/>
      <c r="CV98" s="356"/>
      <c r="CW98" s="356"/>
      <c r="CX98" s="356"/>
      <c r="CY98" s="356"/>
      <c r="CZ98" s="356"/>
      <c r="DA98" s="356"/>
      <c r="DB98" s="356"/>
      <c r="DC98" s="356"/>
      <c r="DD98" s="356"/>
      <c r="DE98" s="356"/>
      <c r="DF98" s="356"/>
      <c r="DG98" s="356"/>
      <c r="DH98" s="356"/>
      <c r="DI98" s="356"/>
    </row>
    <row r="99" spans="1:113" ht="20.100000000000001" customHeight="1" x14ac:dyDescent="0.25">
      <c r="A99" s="369"/>
      <c r="B99" s="369"/>
      <c r="C99" s="369"/>
      <c r="D99" s="369"/>
      <c r="E99" s="369"/>
      <c r="F99" s="369"/>
      <c r="G99" s="369"/>
      <c r="H99" s="369"/>
      <c r="I99" s="369"/>
      <c r="J99" s="369"/>
      <c r="K99" s="369"/>
      <c r="L99" s="369"/>
      <c r="M99" s="369"/>
      <c r="N99" s="369"/>
      <c r="O99" s="369"/>
      <c r="P99" s="369"/>
      <c r="Q99" s="369"/>
      <c r="R99" s="369"/>
      <c r="W99" s="380">
        <f t="shared" si="28"/>
        <v>35</v>
      </c>
      <c r="X99" s="117">
        <f t="shared" si="29"/>
        <v>0</v>
      </c>
      <c r="Y99" s="117">
        <f t="shared" si="30"/>
        <v>0</v>
      </c>
      <c r="Z99" s="117">
        <f t="shared" si="31"/>
        <v>0</v>
      </c>
      <c r="AA99" s="118">
        <f t="shared" si="32"/>
        <v>0</v>
      </c>
      <c r="AB99" s="118">
        <f t="shared" si="33"/>
        <v>0</v>
      </c>
      <c r="AC99" s="117">
        <f t="shared" si="34"/>
        <v>0</v>
      </c>
      <c r="AD99" s="118">
        <f t="shared" si="35"/>
        <v>0</v>
      </c>
      <c r="AH99" s="379">
        <v>35</v>
      </c>
      <c r="AI99" s="357">
        <v>0</v>
      </c>
      <c r="AJ99" s="382">
        <v>0</v>
      </c>
      <c r="AK99" s="357">
        <v>0</v>
      </c>
      <c r="AL99" s="357">
        <f t="shared" si="25"/>
        <v>0</v>
      </c>
      <c r="AM99" s="357">
        <f t="shared" si="26"/>
        <v>0</v>
      </c>
      <c r="AN99" s="357">
        <v>0</v>
      </c>
      <c r="AO99" s="357">
        <f t="shared" si="27"/>
        <v>0</v>
      </c>
    </row>
    <row r="100" spans="1:113" s="355" customFormat="1" ht="20.100000000000001" customHeight="1" x14ac:dyDescent="0.25">
      <c r="A100" s="369"/>
      <c r="B100" s="369"/>
      <c r="C100" s="369"/>
      <c r="D100" s="369"/>
      <c r="E100" s="369"/>
      <c r="F100" s="369"/>
      <c r="G100" s="369"/>
      <c r="H100" s="369"/>
      <c r="I100" s="369"/>
      <c r="J100" s="369"/>
      <c r="K100" s="369"/>
      <c r="L100" s="369"/>
      <c r="M100" s="369"/>
      <c r="N100" s="369"/>
      <c r="O100" s="369"/>
      <c r="P100" s="369"/>
      <c r="Q100" s="369"/>
      <c r="R100" s="369"/>
      <c r="S100" s="356"/>
      <c r="T100" s="356"/>
      <c r="U100" s="356"/>
      <c r="V100" s="356"/>
      <c r="W100" s="380">
        <f t="shared" si="28"/>
        <v>36</v>
      </c>
      <c r="X100" s="117">
        <f t="shared" si="29"/>
        <v>0</v>
      </c>
      <c r="Y100" s="117">
        <f t="shared" si="30"/>
        <v>0</v>
      </c>
      <c r="Z100" s="117">
        <f t="shared" si="31"/>
        <v>0</v>
      </c>
      <c r="AA100" s="118">
        <f t="shared" si="32"/>
        <v>0</v>
      </c>
      <c r="AB100" s="118">
        <f t="shared" si="33"/>
        <v>0</v>
      </c>
      <c r="AC100" s="117">
        <f t="shared" si="34"/>
        <v>0</v>
      </c>
      <c r="AD100" s="118">
        <f t="shared" si="35"/>
        <v>0</v>
      </c>
      <c r="AE100" s="357"/>
      <c r="AF100" s="357"/>
      <c r="AG100" s="357"/>
      <c r="AH100" s="379">
        <v>36</v>
      </c>
      <c r="AI100" s="357">
        <v>0</v>
      </c>
      <c r="AJ100" s="382">
        <v>0</v>
      </c>
      <c r="AK100" s="357">
        <v>0</v>
      </c>
      <c r="AL100" s="357">
        <f t="shared" si="25"/>
        <v>0</v>
      </c>
      <c r="AM100" s="357">
        <f t="shared" si="26"/>
        <v>0</v>
      </c>
      <c r="AN100" s="357">
        <v>0</v>
      </c>
      <c r="AO100" s="357">
        <f t="shared" si="27"/>
        <v>0</v>
      </c>
      <c r="AP100" s="356"/>
      <c r="AQ100" s="356"/>
      <c r="AR100" s="356"/>
      <c r="AS100" s="356"/>
      <c r="AT100" s="356"/>
      <c r="AU100" s="356"/>
      <c r="AV100" s="356"/>
      <c r="AW100" s="356"/>
      <c r="AX100" s="356"/>
      <c r="AY100" s="356"/>
      <c r="AZ100" s="356"/>
      <c r="BA100" s="356"/>
      <c r="BB100" s="356"/>
      <c r="BC100" s="356"/>
      <c r="BD100" s="356"/>
      <c r="BE100" s="356"/>
      <c r="BF100" s="356"/>
      <c r="BG100" s="356"/>
      <c r="BH100" s="356"/>
      <c r="BI100" s="356"/>
      <c r="BJ100" s="356"/>
      <c r="BK100" s="356"/>
      <c r="BL100" s="356"/>
      <c r="BM100" s="356"/>
      <c r="BN100" s="356"/>
      <c r="BO100" s="356"/>
      <c r="BP100" s="356"/>
      <c r="BQ100" s="356"/>
      <c r="BR100" s="356"/>
      <c r="BS100" s="356"/>
      <c r="BT100" s="356"/>
      <c r="BU100" s="356"/>
      <c r="BV100" s="356"/>
      <c r="BW100" s="356"/>
      <c r="BX100" s="356"/>
      <c r="BY100" s="356"/>
      <c r="BZ100" s="356"/>
      <c r="CA100" s="356"/>
      <c r="CB100" s="356"/>
      <c r="CC100" s="356"/>
      <c r="CD100" s="356"/>
      <c r="CE100" s="356"/>
      <c r="CF100" s="356"/>
      <c r="CG100" s="356"/>
      <c r="CH100" s="356"/>
      <c r="CI100" s="356"/>
      <c r="CJ100" s="356"/>
      <c r="CK100" s="356"/>
      <c r="CL100" s="356"/>
      <c r="CM100" s="356"/>
      <c r="CN100" s="356"/>
      <c r="CO100" s="356"/>
      <c r="CP100" s="356"/>
      <c r="CQ100" s="356"/>
      <c r="CR100" s="356"/>
      <c r="CS100" s="356"/>
      <c r="CT100" s="356"/>
      <c r="CU100" s="356"/>
      <c r="CV100" s="356"/>
      <c r="CW100" s="356"/>
      <c r="CX100" s="356"/>
      <c r="CY100" s="356"/>
      <c r="CZ100" s="356"/>
      <c r="DA100" s="356"/>
      <c r="DB100" s="356"/>
      <c r="DC100" s="356"/>
      <c r="DD100" s="356"/>
      <c r="DE100" s="356"/>
      <c r="DF100" s="356"/>
      <c r="DG100" s="356"/>
      <c r="DH100" s="356"/>
      <c r="DI100" s="356"/>
    </row>
    <row r="101" spans="1:113" s="355" customFormat="1" ht="20.100000000000001" customHeight="1" x14ac:dyDescent="0.25">
      <c r="S101" s="356"/>
      <c r="T101" s="356"/>
      <c r="U101" s="356"/>
      <c r="V101" s="356"/>
      <c r="W101" s="380">
        <f t="shared" si="28"/>
        <v>37</v>
      </c>
      <c r="X101" s="117">
        <f t="shared" si="29"/>
        <v>0</v>
      </c>
      <c r="Y101" s="117">
        <f t="shared" si="30"/>
        <v>0</v>
      </c>
      <c r="Z101" s="117">
        <f t="shared" si="31"/>
        <v>0</v>
      </c>
      <c r="AA101" s="118">
        <f t="shared" si="32"/>
        <v>0</v>
      </c>
      <c r="AB101" s="118">
        <f t="shared" si="33"/>
        <v>0</v>
      </c>
      <c r="AC101" s="117">
        <f t="shared" si="34"/>
        <v>0</v>
      </c>
      <c r="AD101" s="118">
        <f t="shared" si="35"/>
        <v>0</v>
      </c>
      <c r="AE101" s="357"/>
      <c r="AF101" s="357"/>
      <c r="AG101" s="357"/>
      <c r="AH101" s="379">
        <v>37</v>
      </c>
      <c r="AI101" s="357">
        <v>0</v>
      </c>
      <c r="AJ101" s="382">
        <v>0</v>
      </c>
      <c r="AK101" s="357">
        <v>0</v>
      </c>
      <c r="AL101" s="357">
        <f t="shared" si="25"/>
        <v>0</v>
      </c>
      <c r="AM101" s="357">
        <f t="shared" si="26"/>
        <v>0</v>
      </c>
      <c r="AN101" s="357">
        <v>0</v>
      </c>
      <c r="AO101" s="357">
        <f t="shared" si="27"/>
        <v>0</v>
      </c>
      <c r="AP101" s="356"/>
      <c r="AQ101" s="356"/>
      <c r="AR101" s="356"/>
      <c r="AS101" s="356"/>
      <c r="AT101" s="356"/>
      <c r="AU101" s="356"/>
      <c r="AV101" s="356"/>
      <c r="AW101" s="356"/>
      <c r="AX101" s="356"/>
      <c r="AY101" s="356"/>
      <c r="AZ101" s="356"/>
      <c r="BA101" s="356"/>
      <c r="BB101" s="356"/>
      <c r="BC101" s="356"/>
      <c r="BD101" s="356"/>
      <c r="BE101" s="356"/>
      <c r="BF101" s="356"/>
      <c r="BG101" s="356"/>
      <c r="BH101" s="356"/>
      <c r="BI101" s="356"/>
      <c r="BJ101" s="356"/>
      <c r="BK101" s="356"/>
      <c r="BL101" s="356"/>
      <c r="BM101" s="356"/>
      <c r="BN101" s="356"/>
      <c r="BO101" s="356"/>
      <c r="BP101" s="356"/>
      <c r="BQ101" s="356"/>
      <c r="BR101" s="356"/>
      <c r="BS101" s="356"/>
      <c r="BT101" s="356"/>
      <c r="BU101" s="356"/>
      <c r="BV101" s="356"/>
      <c r="BW101" s="356"/>
      <c r="BX101" s="356"/>
      <c r="BY101" s="356"/>
      <c r="BZ101" s="356"/>
      <c r="CA101" s="356"/>
      <c r="CB101" s="356"/>
      <c r="CC101" s="356"/>
      <c r="CD101" s="356"/>
      <c r="CE101" s="356"/>
      <c r="CF101" s="356"/>
      <c r="CG101" s="356"/>
      <c r="CH101" s="356"/>
      <c r="CI101" s="356"/>
      <c r="CJ101" s="356"/>
      <c r="CK101" s="356"/>
      <c r="CL101" s="356"/>
      <c r="CM101" s="356"/>
      <c r="CN101" s="356"/>
      <c r="CO101" s="356"/>
      <c r="CP101" s="356"/>
      <c r="CQ101" s="356"/>
      <c r="CR101" s="356"/>
      <c r="CS101" s="356"/>
      <c r="CT101" s="356"/>
      <c r="CU101" s="356"/>
      <c r="CV101" s="356"/>
      <c r="CW101" s="356"/>
      <c r="CX101" s="356"/>
      <c r="CY101" s="356"/>
      <c r="CZ101" s="356"/>
      <c r="DA101" s="356"/>
      <c r="DB101" s="356"/>
      <c r="DC101" s="356"/>
      <c r="DD101" s="356"/>
      <c r="DE101" s="356"/>
      <c r="DF101" s="356"/>
      <c r="DG101" s="356"/>
      <c r="DH101" s="356"/>
      <c r="DI101" s="356"/>
    </row>
    <row r="102" spans="1:113" s="355" customFormat="1" ht="20.100000000000001" customHeight="1" x14ac:dyDescent="0.25">
      <c r="S102" s="356"/>
      <c r="T102" s="356"/>
      <c r="U102" s="356"/>
      <c r="V102" s="356"/>
      <c r="W102" s="380">
        <f t="shared" si="28"/>
        <v>38</v>
      </c>
      <c r="X102" s="117">
        <f t="shared" si="29"/>
        <v>0</v>
      </c>
      <c r="Y102" s="117">
        <f t="shared" si="30"/>
        <v>0</v>
      </c>
      <c r="Z102" s="117">
        <f t="shared" si="31"/>
        <v>0</v>
      </c>
      <c r="AA102" s="118">
        <f t="shared" si="32"/>
        <v>0</v>
      </c>
      <c r="AB102" s="118">
        <f t="shared" si="33"/>
        <v>0</v>
      </c>
      <c r="AC102" s="117">
        <f t="shared" si="34"/>
        <v>0</v>
      </c>
      <c r="AD102" s="118">
        <f t="shared" si="35"/>
        <v>0</v>
      </c>
      <c r="AE102" s="357"/>
      <c r="AF102" s="357"/>
      <c r="AG102" s="357"/>
      <c r="AH102" s="379">
        <v>38</v>
      </c>
      <c r="AI102" s="357">
        <v>0</v>
      </c>
      <c r="AJ102" s="382">
        <v>0</v>
      </c>
      <c r="AK102" s="357">
        <v>0</v>
      </c>
      <c r="AL102" s="357">
        <f t="shared" si="25"/>
        <v>0</v>
      </c>
      <c r="AM102" s="357">
        <f t="shared" si="26"/>
        <v>0</v>
      </c>
      <c r="AN102" s="357">
        <v>0</v>
      </c>
      <c r="AO102" s="357">
        <f t="shared" si="27"/>
        <v>0</v>
      </c>
      <c r="AP102" s="356"/>
      <c r="AQ102" s="356"/>
      <c r="AR102" s="356"/>
      <c r="AS102" s="356"/>
      <c r="AT102" s="356"/>
      <c r="AU102" s="356"/>
      <c r="AV102" s="356"/>
      <c r="AW102" s="356"/>
      <c r="AX102" s="356"/>
      <c r="AY102" s="356"/>
      <c r="AZ102" s="356"/>
      <c r="BA102" s="356"/>
      <c r="BB102" s="356"/>
      <c r="BC102" s="356"/>
      <c r="BD102" s="356"/>
      <c r="BE102" s="356"/>
      <c r="BF102" s="356"/>
      <c r="BG102" s="356"/>
      <c r="BH102" s="356"/>
      <c r="BI102" s="356"/>
      <c r="BJ102" s="356"/>
      <c r="BK102" s="356"/>
      <c r="BL102" s="356"/>
      <c r="BM102" s="356"/>
      <c r="BN102" s="356"/>
      <c r="BO102" s="356"/>
      <c r="BP102" s="356"/>
      <c r="BQ102" s="356"/>
      <c r="BR102" s="356"/>
      <c r="BS102" s="356"/>
      <c r="BT102" s="356"/>
      <c r="BU102" s="356"/>
      <c r="BV102" s="356"/>
      <c r="BW102" s="356"/>
      <c r="BX102" s="356"/>
      <c r="BY102" s="356"/>
      <c r="BZ102" s="356"/>
      <c r="CA102" s="356"/>
      <c r="CB102" s="356"/>
      <c r="CC102" s="356"/>
      <c r="CD102" s="356"/>
      <c r="CE102" s="356"/>
      <c r="CF102" s="356"/>
      <c r="CG102" s="356"/>
      <c r="CH102" s="356"/>
      <c r="CI102" s="356"/>
      <c r="CJ102" s="356"/>
      <c r="CK102" s="356"/>
      <c r="CL102" s="356"/>
      <c r="CM102" s="356"/>
      <c r="CN102" s="356"/>
      <c r="CO102" s="356"/>
      <c r="CP102" s="356"/>
      <c r="CQ102" s="356"/>
      <c r="CR102" s="356"/>
      <c r="CS102" s="356"/>
      <c r="CT102" s="356"/>
      <c r="CU102" s="356"/>
      <c r="CV102" s="356"/>
      <c r="CW102" s="356"/>
      <c r="CX102" s="356"/>
      <c r="CY102" s="356"/>
      <c r="CZ102" s="356"/>
      <c r="DA102" s="356"/>
      <c r="DB102" s="356"/>
      <c r="DC102" s="356"/>
      <c r="DD102" s="356"/>
      <c r="DE102" s="356"/>
      <c r="DF102" s="356"/>
      <c r="DG102" s="356"/>
      <c r="DH102" s="356"/>
      <c r="DI102" s="356"/>
    </row>
    <row r="103" spans="1:113" s="355" customFormat="1" ht="20.100000000000001" customHeight="1" x14ac:dyDescent="0.25">
      <c r="S103" s="356"/>
      <c r="T103" s="356"/>
      <c r="U103" s="356"/>
      <c r="V103" s="356"/>
      <c r="W103" s="380">
        <f t="shared" si="28"/>
        <v>39</v>
      </c>
      <c r="X103" s="117">
        <f t="shared" si="29"/>
        <v>0</v>
      </c>
      <c r="Y103" s="117">
        <f t="shared" si="30"/>
        <v>0</v>
      </c>
      <c r="Z103" s="117">
        <f t="shared" si="31"/>
        <v>0</v>
      </c>
      <c r="AA103" s="118">
        <f t="shared" si="32"/>
        <v>0</v>
      </c>
      <c r="AB103" s="118">
        <f t="shared" si="33"/>
        <v>0</v>
      </c>
      <c r="AC103" s="117">
        <f t="shared" si="34"/>
        <v>0</v>
      </c>
      <c r="AD103" s="118">
        <f t="shared" si="35"/>
        <v>0</v>
      </c>
      <c r="AE103" s="357"/>
      <c r="AF103" s="357"/>
      <c r="AG103" s="357"/>
      <c r="AH103" s="379">
        <v>39</v>
      </c>
      <c r="AI103" s="357">
        <v>0</v>
      </c>
      <c r="AJ103" s="382">
        <v>0</v>
      </c>
      <c r="AK103" s="357">
        <v>0</v>
      </c>
      <c r="AL103" s="357">
        <f t="shared" si="25"/>
        <v>0</v>
      </c>
      <c r="AM103" s="357">
        <f t="shared" si="26"/>
        <v>0</v>
      </c>
      <c r="AN103" s="357">
        <v>0</v>
      </c>
      <c r="AO103" s="357">
        <f t="shared" si="27"/>
        <v>0</v>
      </c>
      <c r="AP103" s="356"/>
      <c r="AQ103" s="356"/>
      <c r="AR103" s="356"/>
      <c r="AS103" s="356"/>
      <c r="AT103" s="356"/>
      <c r="AU103" s="356"/>
      <c r="AV103" s="356"/>
      <c r="AW103" s="356"/>
      <c r="AX103" s="356"/>
      <c r="AY103" s="356"/>
      <c r="AZ103" s="356"/>
      <c r="BA103" s="356"/>
      <c r="BB103" s="356"/>
      <c r="BC103" s="356"/>
      <c r="BD103" s="356"/>
      <c r="BE103" s="356"/>
      <c r="BF103" s="356"/>
      <c r="BG103" s="356"/>
      <c r="BH103" s="356"/>
      <c r="BI103" s="356"/>
      <c r="BJ103" s="356"/>
      <c r="BK103" s="356"/>
      <c r="BL103" s="356"/>
      <c r="BM103" s="356"/>
      <c r="BN103" s="356"/>
      <c r="BO103" s="356"/>
      <c r="BP103" s="356"/>
      <c r="BQ103" s="356"/>
      <c r="BR103" s="356"/>
      <c r="BS103" s="356"/>
      <c r="BT103" s="356"/>
      <c r="BU103" s="356"/>
      <c r="BV103" s="356"/>
      <c r="BW103" s="356"/>
      <c r="BX103" s="356"/>
      <c r="BY103" s="356"/>
      <c r="BZ103" s="356"/>
      <c r="CA103" s="356"/>
      <c r="CB103" s="356"/>
      <c r="CC103" s="356"/>
      <c r="CD103" s="356"/>
      <c r="CE103" s="356"/>
      <c r="CF103" s="356"/>
      <c r="CG103" s="356"/>
      <c r="CH103" s="356"/>
      <c r="CI103" s="356"/>
      <c r="CJ103" s="356"/>
      <c r="CK103" s="356"/>
      <c r="CL103" s="356"/>
      <c r="CM103" s="356"/>
      <c r="CN103" s="356"/>
      <c r="CO103" s="356"/>
      <c r="CP103" s="356"/>
      <c r="CQ103" s="356"/>
      <c r="CR103" s="356"/>
      <c r="CS103" s="356"/>
      <c r="CT103" s="356"/>
      <c r="CU103" s="356"/>
      <c r="CV103" s="356"/>
      <c r="CW103" s="356"/>
      <c r="CX103" s="356"/>
      <c r="CY103" s="356"/>
      <c r="CZ103" s="356"/>
      <c r="DA103" s="356"/>
      <c r="DB103" s="356"/>
      <c r="DC103" s="356"/>
      <c r="DD103" s="356"/>
      <c r="DE103" s="356"/>
      <c r="DF103" s="356"/>
      <c r="DG103" s="356"/>
      <c r="DH103" s="356"/>
      <c r="DI103" s="356"/>
    </row>
    <row r="104" spans="1:113" s="355" customFormat="1" ht="20.100000000000001" customHeight="1" x14ac:dyDescent="0.25">
      <c r="S104" s="356"/>
      <c r="T104" s="356"/>
      <c r="U104" s="356"/>
      <c r="V104" s="356"/>
      <c r="W104" s="380">
        <f t="shared" si="28"/>
        <v>40</v>
      </c>
      <c r="X104" s="117">
        <f t="shared" si="29"/>
        <v>0</v>
      </c>
      <c r="Y104" s="117">
        <f t="shared" si="30"/>
        <v>0</v>
      </c>
      <c r="Z104" s="117">
        <f t="shared" si="31"/>
        <v>0</v>
      </c>
      <c r="AA104" s="118">
        <f t="shared" si="32"/>
        <v>0</v>
      </c>
      <c r="AB104" s="118">
        <f t="shared" si="33"/>
        <v>0</v>
      </c>
      <c r="AC104" s="117">
        <f t="shared" si="34"/>
        <v>0</v>
      </c>
      <c r="AD104" s="118">
        <f t="shared" si="35"/>
        <v>0</v>
      </c>
      <c r="AE104" s="357"/>
      <c r="AF104" s="357"/>
      <c r="AG104" s="357"/>
      <c r="AH104" s="379">
        <v>40</v>
      </c>
      <c r="AI104" s="357">
        <v>0</v>
      </c>
      <c r="AJ104" s="382">
        <v>0</v>
      </c>
      <c r="AK104" s="357">
        <v>0</v>
      </c>
      <c r="AL104" s="357">
        <f t="shared" si="25"/>
        <v>0</v>
      </c>
      <c r="AM104" s="357">
        <f t="shared" si="26"/>
        <v>0</v>
      </c>
      <c r="AN104" s="357">
        <v>0</v>
      </c>
      <c r="AO104" s="357">
        <f t="shared" si="27"/>
        <v>0</v>
      </c>
      <c r="AP104" s="356"/>
      <c r="AQ104" s="356"/>
      <c r="AR104" s="356"/>
      <c r="AS104" s="356"/>
      <c r="AT104" s="356"/>
      <c r="AU104" s="356"/>
      <c r="AV104" s="356"/>
      <c r="AW104" s="356"/>
      <c r="AX104" s="356"/>
      <c r="AY104" s="356"/>
      <c r="AZ104" s="356"/>
      <c r="BA104" s="356"/>
      <c r="BB104" s="356"/>
      <c r="BC104" s="356"/>
      <c r="BD104" s="356"/>
      <c r="BE104" s="356"/>
      <c r="BF104" s="356"/>
      <c r="BG104" s="356"/>
      <c r="BH104" s="356"/>
      <c r="BI104" s="356"/>
      <c r="BJ104" s="356"/>
      <c r="BK104" s="356"/>
      <c r="BL104" s="356"/>
      <c r="BM104" s="356"/>
      <c r="BN104" s="356"/>
      <c r="BO104" s="356"/>
      <c r="BP104" s="356"/>
      <c r="BQ104" s="356"/>
      <c r="BR104" s="356"/>
      <c r="BS104" s="356"/>
      <c r="BT104" s="356"/>
      <c r="BU104" s="356"/>
      <c r="BV104" s="356"/>
      <c r="BW104" s="356"/>
      <c r="BX104" s="356"/>
      <c r="BY104" s="356"/>
      <c r="BZ104" s="356"/>
      <c r="CA104" s="356"/>
      <c r="CB104" s="356"/>
      <c r="CC104" s="356"/>
      <c r="CD104" s="356"/>
      <c r="CE104" s="356"/>
      <c r="CF104" s="356"/>
      <c r="CG104" s="356"/>
      <c r="CH104" s="356"/>
      <c r="CI104" s="356"/>
      <c r="CJ104" s="356"/>
      <c r="CK104" s="356"/>
      <c r="CL104" s="356"/>
      <c r="CM104" s="356"/>
      <c r="CN104" s="356"/>
      <c r="CO104" s="356"/>
      <c r="CP104" s="356"/>
      <c r="CQ104" s="356"/>
      <c r="CR104" s="356"/>
      <c r="CS104" s="356"/>
      <c r="CT104" s="356"/>
      <c r="CU104" s="356"/>
      <c r="CV104" s="356"/>
      <c r="CW104" s="356"/>
      <c r="CX104" s="356"/>
      <c r="CY104" s="356"/>
      <c r="CZ104" s="356"/>
      <c r="DA104" s="356"/>
      <c r="DB104" s="356"/>
      <c r="DC104" s="356"/>
      <c r="DD104" s="356"/>
      <c r="DE104" s="356"/>
      <c r="DF104" s="356"/>
      <c r="DG104" s="356"/>
      <c r="DH104" s="356"/>
      <c r="DI104" s="356"/>
    </row>
    <row r="105" spans="1:113" s="355" customFormat="1" ht="20.100000000000001" customHeight="1" x14ac:dyDescent="0.25">
      <c r="S105" s="356"/>
      <c r="T105" s="356"/>
      <c r="U105" s="356"/>
      <c r="V105" s="356"/>
      <c r="W105" s="380">
        <f t="shared" si="28"/>
        <v>41</v>
      </c>
      <c r="X105" s="117">
        <f t="shared" si="29"/>
        <v>0</v>
      </c>
      <c r="Y105" s="117">
        <f t="shared" si="30"/>
        <v>0</v>
      </c>
      <c r="Z105" s="117">
        <f t="shared" si="31"/>
        <v>0</v>
      </c>
      <c r="AA105" s="118">
        <f t="shared" si="32"/>
        <v>0</v>
      </c>
      <c r="AB105" s="118">
        <f t="shared" si="33"/>
        <v>0</v>
      </c>
      <c r="AC105" s="117">
        <f t="shared" si="34"/>
        <v>0</v>
      </c>
      <c r="AD105" s="118">
        <f t="shared" si="35"/>
        <v>0</v>
      </c>
      <c r="AE105" s="357"/>
      <c r="AF105" s="357"/>
      <c r="AG105" s="357"/>
      <c r="AH105" s="379">
        <v>41</v>
      </c>
      <c r="AI105" s="357">
        <v>0</v>
      </c>
      <c r="AJ105" s="382">
        <v>0</v>
      </c>
      <c r="AK105" s="357">
        <v>0</v>
      </c>
      <c r="AL105" s="357">
        <f t="shared" si="25"/>
        <v>0</v>
      </c>
      <c r="AM105" s="357">
        <f t="shared" si="26"/>
        <v>0</v>
      </c>
      <c r="AN105" s="357">
        <v>0</v>
      </c>
      <c r="AO105" s="357">
        <f t="shared" si="27"/>
        <v>0</v>
      </c>
      <c r="AP105" s="356"/>
      <c r="AQ105" s="356"/>
      <c r="AR105" s="356"/>
      <c r="AS105" s="356"/>
      <c r="AT105" s="356"/>
      <c r="AU105" s="356"/>
      <c r="AV105" s="356"/>
      <c r="AW105" s="356"/>
      <c r="AX105" s="356"/>
      <c r="AY105" s="356"/>
      <c r="AZ105" s="356"/>
      <c r="BA105" s="356"/>
      <c r="BB105" s="356"/>
      <c r="BC105" s="356"/>
      <c r="BD105" s="356"/>
      <c r="BE105" s="356"/>
      <c r="BF105" s="356"/>
      <c r="BG105" s="356"/>
      <c r="BH105" s="356"/>
      <c r="BI105" s="356"/>
      <c r="BJ105" s="356"/>
      <c r="BK105" s="356"/>
      <c r="BL105" s="356"/>
      <c r="BM105" s="356"/>
      <c r="BN105" s="356"/>
      <c r="BO105" s="356"/>
      <c r="BP105" s="356"/>
      <c r="BQ105" s="356"/>
      <c r="BR105" s="356"/>
      <c r="BS105" s="356"/>
      <c r="BT105" s="356"/>
      <c r="BU105" s="356"/>
      <c r="BV105" s="356"/>
      <c r="BW105" s="356"/>
      <c r="BX105" s="356"/>
      <c r="BY105" s="356"/>
      <c r="BZ105" s="356"/>
      <c r="CA105" s="356"/>
      <c r="CB105" s="356"/>
      <c r="CC105" s="356"/>
      <c r="CD105" s="356"/>
      <c r="CE105" s="356"/>
      <c r="CF105" s="356"/>
      <c r="CG105" s="356"/>
      <c r="CH105" s="356"/>
      <c r="CI105" s="356"/>
      <c r="CJ105" s="356"/>
      <c r="CK105" s="356"/>
      <c r="CL105" s="356"/>
      <c r="CM105" s="356"/>
      <c r="CN105" s="356"/>
      <c r="CO105" s="356"/>
      <c r="CP105" s="356"/>
      <c r="CQ105" s="356"/>
      <c r="CR105" s="356"/>
      <c r="CS105" s="356"/>
      <c r="CT105" s="356"/>
      <c r="CU105" s="356"/>
      <c r="CV105" s="356"/>
      <c r="CW105" s="356"/>
      <c r="CX105" s="356"/>
      <c r="CY105" s="356"/>
      <c r="CZ105" s="356"/>
      <c r="DA105" s="356"/>
      <c r="DB105" s="356"/>
      <c r="DC105" s="356"/>
      <c r="DD105" s="356"/>
      <c r="DE105" s="356"/>
      <c r="DF105" s="356"/>
      <c r="DG105" s="356"/>
      <c r="DH105" s="356"/>
      <c r="DI105" s="356"/>
    </row>
    <row r="106" spans="1:113" s="355" customFormat="1" ht="20.100000000000001" customHeight="1" x14ac:dyDescent="0.25">
      <c r="S106" s="356"/>
      <c r="T106" s="356"/>
      <c r="U106" s="356"/>
      <c r="V106" s="356"/>
      <c r="W106" s="380">
        <f t="shared" si="28"/>
        <v>42</v>
      </c>
      <c r="X106" s="117">
        <f t="shared" si="29"/>
        <v>0</v>
      </c>
      <c r="Y106" s="117">
        <f t="shared" si="30"/>
        <v>0</v>
      </c>
      <c r="Z106" s="117">
        <f t="shared" si="31"/>
        <v>0</v>
      </c>
      <c r="AA106" s="118">
        <f t="shared" si="32"/>
        <v>0</v>
      </c>
      <c r="AB106" s="118">
        <f t="shared" si="33"/>
        <v>0</v>
      </c>
      <c r="AC106" s="117">
        <f t="shared" si="34"/>
        <v>0</v>
      </c>
      <c r="AD106" s="118">
        <f t="shared" si="35"/>
        <v>0</v>
      </c>
      <c r="AE106" s="357"/>
      <c r="AF106" s="357"/>
      <c r="AG106" s="357"/>
      <c r="AH106" s="379">
        <v>42</v>
      </c>
      <c r="AI106" s="357">
        <v>0</v>
      </c>
      <c r="AJ106" s="382">
        <v>0</v>
      </c>
      <c r="AK106" s="357">
        <v>0</v>
      </c>
      <c r="AL106" s="357">
        <f t="shared" si="25"/>
        <v>0</v>
      </c>
      <c r="AM106" s="357">
        <f t="shared" si="26"/>
        <v>0</v>
      </c>
      <c r="AN106" s="357">
        <v>0</v>
      </c>
      <c r="AO106" s="357">
        <f t="shared" si="27"/>
        <v>0</v>
      </c>
      <c r="AP106" s="356"/>
      <c r="AQ106" s="356"/>
      <c r="AR106" s="356"/>
      <c r="AS106" s="356"/>
      <c r="AT106" s="356"/>
      <c r="AU106" s="356"/>
      <c r="AV106" s="356"/>
      <c r="AW106" s="356"/>
      <c r="AX106" s="356"/>
      <c r="AY106" s="356"/>
      <c r="AZ106" s="356"/>
      <c r="BA106" s="356"/>
      <c r="BB106" s="356"/>
      <c r="BC106" s="356"/>
      <c r="BD106" s="356"/>
      <c r="BE106" s="356"/>
      <c r="BF106" s="356"/>
      <c r="BG106" s="356"/>
      <c r="BH106" s="356"/>
      <c r="BI106" s="356"/>
      <c r="BJ106" s="356"/>
      <c r="BK106" s="356"/>
      <c r="BL106" s="356"/>
      <c r="BM106" s="356"/>
      <c r="BN106" s="356"/>
      <c r="BO106" s="356"/>
      <c r="BP106" s="356"/>
      <c r="BQ106" s="356"/>
      <c r="BR106" s="356"/>
      <c r="BS106" s="356"/>
      <c r="BT106" s="356"/>
      <c r="BU106" s="356"/>
      <c r="BV106" s="356"/>
      <c r="BW106" s="356"/>
      <c r="BX106" s="356"/>
      <c r="BY106" s="356"/>
      <c r="BZ106" s="356"/>
      <c r="CA106" s="356"/>
      <c r="CB106" s="356"/>
      <c r="CC106" s="356"/>
      <c r="CD106" s="356"/>
      <c r="CE106" s="356"/>
      <c r="CF106" s="356"/>
      <c r="CG106" s="356"/>
      <c r="CH106" s="356"/>
      <c r="CI106" s="356"/>
      <c r="CJ106" s="356"/>
      <c r="CK106" s="356"/>
      <c r="CL106" s="356"/>
      <c r="CM106" s="356"/>
      <c r="CN106" s="356"/>
      <c r="CO106" s="356"/>
      <c r="CP106" s="356"/>
      <c r="CQ106" s="356"/>
      <c r="CR106" s="356"/>
      <c r="CS106" s="356"/>
      <c r="CT106" s="356"/>
      <c r="CU106" s="356"/>
      <c r="CV106" s="356"/>
      <c r="CW106" s="356"/>
      <c r="CX106" s="356"/>
      <c r="CY106" s="356"/>
      <c r="CZ106" s="356"/>
      <c r="DA106" s="356"/>
      <c r="DB106" s="356"/>
      <c r="DC106" s="356"/>
      <c r="DD106" s="356"/>
      <c r="DE106" s="356"/>
      <c r="DF106" s="356"/>
      <c r="DG106" s="356"/>
      <c r="DH106" s="356"/>
      <c r="DI106" s="356"/>
    </row>
    <row r="107" spans="1:113" s="355" customFormat="1" ht="20.100000000000001" customHeight="1" x14ac:dyDescent="0.25">
      <c r="S107" s="356"/>
      <c r="T107" s="356"/>
      <c r="U107" s="356"/>
      <c r="V107" s="356"/>
      <c r="W107" s="380">
        <f t="shared" si="28"/>
        <v>43</v>
      </c>
      <c r="X107" s="117">
        <f t="shared" si="29"/>
        <v>0</v>
      </c>
      <c r="Y107" s="117">
        <f t="shared" si="30"/>
        <v>0</v>
      </c>
      <c r="Z107" s="117">
        <f t="shared" si="31"/>
        <v>0</v>
      </c>
      <c r="AA107" s="118">
        <f t="shared" si="32"/>
        <v>0</v>
      </c>
      <c r="AB107" s="118">
        <f t="shared" si="33"/>
        <v>0</v>
      </c>
      <c r="AC107" s="117">
        <f t="shared" si="34"/>
        <v>0</v>
      </c>
      <c r="AD107" s="118">
        <f t="shared" si="35"/>
        <v>0</v>
      </c>
      <c r="AE107" s="357"/>
      <c r="AF107" s="357"/>
      <c r="AG107" s="357"/>
      <c r="AH107" s="379">
        <v>43</v>
      </c>
      <c r="AI107" s="357">
        <v>0</v>
      </c>
      <c r="AJ107" s="382">
        <v>0</v>
      </c>
      <c r="AK107" s="357">
        <v>0</v>
      </c>
      <c r="AL107" s="357">
        <f t="shared" si="25"/>
        <v>0</v>
      </c>
      <c r="AM107" s="357">
        <f t="shared" si="26"/>
        <v>0</v>
      </c>
      <c r="AN107" s="357">
        <v>0</v>
      </c>
      <c r="AO107" s="357">
        <f t="shared" si="27"/>
        <v>0</v>
      </c>
      <c r="AP107" s="356"/>
      <c r="AQ107" s="356"/>
      <c r="AR107" s="356"/>
      <c r="AS107" s="356"/>
      <c r="AT107" s="356"/>
      <c r="AU107" s="356"/>
      <c r="AV107" s="356"/>
      <c r="AW107" s="356"/>
      <c r="AX107" s="356"/>
      <c r="AY107" s="356"/>
      <c r="AZ107" s="356"/>
      <c r="BA107" s="356"/>
      <c r="BB107" s="356"/>
      <c r="BC107" s="356"/>
      <c r="BD107" s="356"/>
      <c r="BE107" s="356"/>
      <c r="BF107" s="356"/>
      <c r="BG107" s="356"/>
      <c r="BH107" s="356"/>
      <c r="BI107" s="356"/>
      <c r="BJ107" s="356"/>
      <c r="BK107" s="356"/>
      <c r="BL107" s="356"/>
      <c r="BM107" s="356"/>
      <c r="BN107" s="356"/>
      <c r="BO107" s="356"/>
      <c r="BP107" s="356"/>
      <c r="BQ107" s="356"/>
      <c r="BR107" s="356"/>
      <c r="BS107" s="356"/>
      <c r="BT107" s="356"/>
      <c r="BU107" s="356"/>
      <c r="BV107" s="356"/>
      <c r="BW107" s="356"/>
      <c r="BX107" s="356"/>
      <c r="BY107" s="356"/>
      <c r="BZ107" s="356"/>
      <c r="CA107" s="356"/>
      <c r="CB107" s="356"/>
      <c r="CC107" s="356"/>
      <c r="CD107" s="356"/>
      <c r="CE107" s="356"/>
      <c r="CF107" s="356"/>
      <c r="CG107" s="356"/>
      <c r="CH107" s="356"/>
      <c r="CI107" s="356"/>
      <c r="CJ107" s="356"/>
      <c r="CK107" s="356"/>
      <c r="CL107" s="356"/>
      <c r="CM107" s="356"/>
      <c r="CN107" s="356"/>
      <c r="CO107" s="356"/>
      <c r="CP107" s="356"/>
      <c r="CQ107" s="356"/>
      <c r="CR107" s="356"/>
      <c r="CS107" s="356"/>
      <c r="CT107" s="356"/>
      <c r="CU107" s="356"/>
      <c r="CV107" s="356"/>
      <c r="CW107" s="356"/>
      <c r="CX107" s="356"/>
      <c r="CY107" s="356"/>
      <c r="CZ107" s="356"/>
      <c r="DA107" s="356"/>
      <c r="DB107" s="356"/>
      <c r="DC107" s="356"/>
      <c r="DD107" s="356"/>
      <c r="DE107" s="356"/>
      <c r="DF107" s="356"/>
      <c r="DG107" s="356"/>
      <c r="DH107" s="356"/>
      <c r="DI107" s="356"/>
    </row>
    <row r="108" spans="1:113" s="355" customFormat="1" ht="20.100000000000001" customHeight="1" x14ac:dyDescent="0.25">
      <c r="S108" s="356"/>
      <c r="T108" s="356"/>
      <c r="U108" s="356"/>
      <c r="V108" s="356"/>
      <c r="W108" s="380">
        <f t="shared" si="28"/>
        <v>44</v>
      </c>
      <c r="X108" s="117">
        <f t="shared" si="29"/>
        <v>0</v>
      </c>
      <c r="Y108" s="117">
        <f t="shared" si="30"/>
        <v>0</v>
      </c>
      <c r="Z108" s="117">
        <f t="shared" si="31"/>
        <v>0</v>
      </c>
      <c r="AA108" s="118">
        <f t="shared" si="32"/>
        <v>0</v>
      </c>
      <c r="AB108" s="118">
        <f t="shared" si="33"/>
        <v>0</v>
      </c>
      <c r="AC108" s="117">
        <f t="shared" si="34"/>
        <v>0</v>
      </c>
      <c r="AD108" s="118">
        <f t="shared" si="35"/>
        <v>0</v>
      </c>
      <c r="AE108" s="357"/>
      <c r="AF108" s="357"/>
      <c r="AG108" s="357"/>
      <c r="AH108" s="379">
        <v>44</v>
      </c>
      <c r="AI108" s="357">
        <v>0</v>
      </c>
      <c r="AJ108" s="382">
        <v>0</v>
      </c>
      <c r="AK108" s="357">
        <v>0</v>
      </c>
      <c r="AL108" s="357">
        <f t="shared" si="25"/>
        <v>0</v>
      </c>
      <c r="AM108" s="357">
        <f t="shared" si="26"/>
        <v>0</v>
      </c>
      <c r="AN108" s="357">
        <v>0</v>
      </c>
      <c r="AO108" s="357">
        <f t="shared" si="27"/>
        <v>0</v>
      </c>
      <c r="AP108" s="356"/>
      <c r="AQ108" s="356"/>
      <c r="AR108" s="356"/>
      <c r="AS108" s="356"/>
      <c r="AT108" s="356"/>
      <c r="AU108" s="356"/>
      <c r="AV108" s="356"/>
      <c r="AW108" s="356"/>
      <c r="AX108" s="356"/>
      <c r="AY108" s="356"/>
      <c r="AZ108" s="356"/>
      <c r="BA108" s="356"/>
      <c r="BB108" s="356"/>
      <c r="BC108" s="356"/>
      <c r="BD108" s="356"/>
      <c r="BE108" s="356"/>
      <c r="BF108" s="356"/>
      <c r="BG108" s="356"/>
      <c r="BH108" s="356"/>
      <c r="BI108" s="356"/>
      <c r="BJ108" s="356"/>
      <c r="BK108" s="356"/>
      <c r="BL108" s="356"/>
      <c r="BM108" s="356"/>
      <c r="BN108" s="356"/>
      <c r="BO108" s="356"/>
      <c r="BP108" s="356"/>
      <c r="BQ108" s="356"/>
      <c r="BR108" s="356"/>
      <c r="BS108" s="356"/>
      <c r="BT108" s="356"/>
      <c r="BU108" s="356"/>
      <c r="BV108" s="356"/>
      <c r="BW108" s="356"/>
      <c r="BX108" s="356"/>
      <c r="BY108" s="356"/>
      <c r="BZ108" s="356"/>
      <c r="CA108" s="356"/>
      <c r="CB108" s="356"/>
      <c r="CC108" s="356"/>
      <c r="CD108" s="356"/>
      <c r="CE108" s="356"/>
      <c r="CF108" s="356"/>
      <c r="CG108" s="356"/>
      <c r="CH108" s="356"/>
      <c r="CI108" s="356"/>
      <c r="CJ108" s="356"/>
      <c r="CK108" s="356"/>
      <c r="CL108" s="356"/>
      <c r="CM108" s="356"/>
      <c r="CN108" s="356"/>
      <c r="CO108" s="356"/>
      <c r="CP108" s="356"/>
      <c r="CQ108" s="356"/>
      <c r="CR108" s="356"/>
      <c r="CS108" s="356"/>
      <c r="CT108" s="356"/>
      <c r="CU108" s="356"/>
      <c r="CV108" s="356"/>
      <c r="CW108" s="356"/>
      <c r="CX108" s="356"/>
      <c r="CY108" s="356"/>
      <c r="CZ108" s="356"/>
      <c r="DA108" s="356"/>
      <c r="DB108" s="356"/>
      <c r="DC108" s="356"/>
      <c r="DD108" s="356"/>
      <c r="DE108" s="356"/>
      <c r="DF108" s="356"/>
      <c r="DG108" s="356"/>
      <c r="DH108" s="356"/>
      <c r="DI108" s="356"/>
    </row>
    <row r="109" spans="1:113" s="355" customFormat="1" ht="20.100000000000001" customHeight="1" x14ac:dyDescent="0.25">
      <c r="S109" s="356"/>
      <c r="T109" s="356"/>
      <c r="U109" s="356"/>
      <c r="V109" s="356"/>
      <c r="W109" s="380">
        <f t="shared" si="28"/>
        <v>45</v>
      </c>
      <c r="X109" s="117">
        <f t="shared" si="29"/>
        <v>0</v>
      </c>
      <c r="Y109" s="117">
        <f t="shared" si="30"/>
        <v>0</v>
      </c>
      <c r="Z109" s="117">
        <f t="shared" si="31"/>
        <v>0</v>
      </c>
      <c r="AA109" s="118">
        <f t="shared" si="32"/>
        <v>0</v>
      </c>
      <c r="AB109" s="118">
        <f t="shared" si="33"/>
        <v>0</v>
      </c>
      <c r="AC109" s="117">
        <f t="shared" si="34"/>
        <v>0</v>
      </c>
      <c r="AD109" s="118">
        <f t="shared" si="35"/>
        <v>0</v>
      </c>
      <c r="AE109" s="357"/>
      <c r="AF109" s="357"/>
      <c r="AG109" s="357"/>
      <c r="AH109" s="379">
        <v>45</v>
      </c>
      <c r="AI109" s="357">
        <v>0</v>
      </c>
      <c r="AJ109" s="382">
        <v>0</v>
      </c>
      <c r="AK109" s="357">
        <v>0</v>
      </c>
      <c r="AL109" s="357">
        <f t="shared" si="25"/>
        <v>0</v>
      </c>
      <c r="AM109" s="357">
        <f t="shared" si="26"/>
        <v>0</v>
      </c>
      <c r="AN109" s="357">
        <v>0</v>
      </c>
      <c r="AO109" s="357">
        <f t="shared" si="27"/>
        <v>0</v>
      </c>
      <c r="AP109" s="356"/>
      <c r="AQ109" s="356"/>
      <c r="AR109" s="356"/>
      <c r="AS109" s="356"/>
      <c r="AT109" s="356"/>
      <c r="AU109" s="356"/>
      <c r="AV109" s="356"/>
      <c r="AW109" s="356"/>
      <c r="AX109" s="356"/>
      <c r="AY109" s="356"/>
      <c r="AZ109" s="356"/>
      <c r="BA109" s="356"/>
      <c r="BB109" s="356"/>
      <c r="BC109" s="356"/>
      <c r="BD109" s="356"/>
      <c r="BE109" s="356"/>
      <c r="BF109" s="356"/>
      <c r="BG109" s="356"/>
      <c r="BH109" s="356"/>
      <c r="BI109" s="356"/>
      <c r="BJ109" s="356"/>
      <c r="BK109" s="356"/>
      <c r="BL109" s="356"/>
      <c r="BM109" s="356"/>
      <c r="BN109" s="356"/>
      <c r="BO109" s="356"/>
      <c r="BP109" s="356"/>
      <c r="BQ109" s="356"/>
      <c r="BR109" s="356"/>
      <c r="BS109" s="356"/>
      <c r="BT109" s="356"/>
      <c r="BU109" s="356"/>
      <c r="BV109" s="356"/>
      <c r="BW109" s="356"/>
      <c r="BX109" s="356"/>
      <c r="BY109" s="356"/>
      <c r="BZ109" s="356"/>
      <c r="CA109" s="356"/>
      <c r="CB109" s="356"/>
      <c r="CC109" s="356"/>
      <c r="CD109" s="356"/>
      <c r="CE109" s="356"/>
      <c r="CF109" s="356"/>
      <c r="CG109" s="356"/>
      <c r="CH109" s="356"/>
      <c r="CI109" s="356"/>
      <c r="CJ109" s="356"/>
      <c r="CK109" s="356"/>
      <c r="CL109" s="356"/>
      <c r="CM109" s="356"/>
      <c r="CN109" s="356"/>
      <c r="CO109" s="356"/>
      <c r="CP109" s="356"/>
      <c r="CQ109" s="356"/>
      <c r="CR109" s="356"/>
      <c r="CS109" s="356"/>
      <c r="CT109" s="356"/>
      <c r="CU109" s="356"/>
      <c r="CV109" s="356"/>
      <c r="CW109" s="356"/>
      <c r="CX109" s="356"/>
      <c r="CY109" s="356"/>
      <c r="CZ109" s="356"/>
      <c r="DA109" s="356"/>
      <c r="DB109" s="356"/>
      <c r="DC109" s="356"/>
      <c r="DD109" s="356"/>
      <c r="DE109" s="356"/>
      <c r="DF109" s="356"/>
      <c r="DG109" s="356"/>
      <c r="DH109" s="356"/>
      <c r="DI109" s="356"/>
    </row>
    <row r="110" spans="1:113" s="355" customFormat="1" ht="20.100000000000001" customHeight="1" x14ac:dyDescent="0.25">
      <c r="S110" s="356"/>
      <c r="T110" s="356"/>
      <c r="U110" s="356"/>
      <c r="V110" s="356"/>
      <c r="W110" s="380">
        <f t="shared" si="28"/>
        <v>46</v>
      </c>
      <c r="X110" s="117">
        <f t="shared" si="29"/>
        <v>0</v>
      </c>
      <c r="Y110" s="117">
        <f t="shared" si="30"/>
        <v>0</v>
      </c>
      <c r="Z110" s="117">
        <f t="shared" si="31"/>
        <v>0</v>
      </c>
      <c r="AA110" s="118">
        <f t="shared" si="32"/>
        <v>0</v>
      </c>
      <c r="AB110" s="118">
        <f t="shared" si="33"/>
        <v>0</v>
      </c>
      <c r="AC110" s="117">
        <f t="shared" si="34"/>
        <v>0</v>
      </c>
      <c r="AD110" s="118">
        <f t="shared" si="35"/>
        <v>0</v>
      </c>
      <c r="AE110" s="357"/>
      <c r="AF110" s="357"/>
      <c r="AG110" s="357"/>
      <c r="AH110" s="379">
        <v>46</v>
      </c>
      <c r="AI110" s="357">
        <v>0</v>
      </c>
      <c r="AJ110" s="382">
        <v>0</v>
      </c>
      <c r="AK110" s="357">
        <v>0</v>
      </c>
      <c r="AL110" s="357">
        <f t="shared" si="25"/>
        <v>0</v>
      </c>
      <c r="AM110" s="357">
        <f t="shared" si="26"/>
        <v>0</v>
      </c>
      <c r="AN110" s="357">
        <v>0</v>
      </c>
      <c r="AO110" s="357">
        <f t="shared" si="27"/>
        <v>0</v>
      </c>
      <c r="AP110" s="356"/>
      <c r="AQ110" s="356"/>
      <c r="AR110" s="356"/>
      <c r="AS110" s="356"/>
      <c r="AT110" s="356"/>
      <c r="AU110" s="356"/>
      <c r="AV110" s="356"/>
      <c r="AW110" s="356"/>
      <c r="AX110" s="356"/>
      <c r="AY110" s="356"/>
      <c r="AZ110" s="356"/>
      <c r="BA110" s="356"/>
      <c r="BB110" s="356"/>
      <c r="BC110" s="356"/>
      <c r="BD110" s="356"/>
      <c r="BE110" s="356"/>
      <c r="BF110" s="356"/>
      <c r="BG110" s="356"/>
      <c r="BH110" s="356"/>
      <c r="BI110" s="356"/>
      <c r="BJ110" s="356"/>
      <c r="BK110" s="356"/>
      <c r="BL110" s="356"/>
      <c r="BM110" s="356"/>
      <c r="BN110" s="356"/>
      <c r="BO110" s="356"/>
      <c r="BP110" s="356"/>
      <c r="BQ110" s="356"/>
      <c r="BR110" s="356"/>
      <c r="BS110" s="356"/>
      <c r="BT110" s="356"/>
      <c r="BU110" s="356"/>
      <c r="BV110" s="356"/>
      <c r="BW110" s="356"/>
      <c r="BX110" s="356"/>
      <c r="BY110" s="356"/>
      <c r="BZ110" s="356"/>
      <c r="CA110" s="356"/>
      <c r="CB110" s="356"/>
      <c r="CC110" s="356"/>
      <c r="CD110" s="356"/>
      <c r="CE110" s="356"/>
      <c r="CF110" s="356"/>
      <c r="CG110" s="356"/>
      <c r="CH110" s="356"/>
      <c r="CI110" s="356"/>
      <c r="CJ110" s="356"/>
      <c r="CK110" s="356"/>
      <c r="CL110" s="356"/>
      <c r="CM110" s="356"/>
      <c r="CN110" s="356"/>
      <c r="CO110" s="356"/>
      <c r="CP110" s="356"/>
      <c r="CQ110" s="356"/>
      <c r="CR110" s="356"/>
      <c r="CS110" s="356"/>
      <c r="CT110" s="356"/>
      <c r="CU110" s="356"/>
      <c r="CV110" s="356"/>
      <c r="CW110" s="356"/>
      <c r="CX110" s="356"/>
      <c r="CY110" s="356"/>
      <c r="CZ110" s="356"/>
      <c r="DA110" s="356"/>
      <c r="DB110" s="356"/>
      <c r="DC110" s="356"/>
      <c r="DD110" s="356"/>
      <c r="DE110" s="356"/>
      <c r="DF110" s="356"/>
      <c r="DG110" s="356"/>
      <c r="DH110" s="356"/>
      <c r="DI110" s="356"/>
    </row>
    <row r="111" spans="1:113" s="355" customFormat="1" ht="20.100000000000001" customHeight="1" x14ac:dyDescent="0.25">
      <c r="S111" s="356"/>
      <c r="T111" s="356"/>
      <c r="U111" s="356"/>
      <c r="V111" s="356"/>
      <c r="W111" s="380">
        <f t="shared" si="28"/>
        <v>47</v>
      </c>
      <c r="X111" s="117">
        <f t="shared" si="29"/>
        <v>0</v>
      </c>
      <c r="Y111" s="117">
        <f t="shared" si="30"/>
        <v>0</v>
      </c>
      <c r="Z111" s="117">
        <f t="shared" si="31"/>
        <v>0</v>
      </c>
      <c r="AA111" s="118">
        <f t="shared" si="32"/>
        <v>0</v>
      </c>
      <c r="AB111" s="118">
        <f t="shared" si="33"/>
        <v>0</v>
      </c>
      <c r="AC111" s="117">
        <f t="shared" si="34"/>
        <v>0</v>
      </c>
      <c r="AD111" s="118">
        <f t="shared" si="35"/>
        <v>0</v>
      </c>
      <c r="AE111" s="357"/>
      <c r="AF111" s="357"/>
      <c r="AG111" s="357"/>
      <c r="AH111" s="379">
        <v>47</v>
      </c>
      <c r="AI111" s="357">
        <v>0</v>
      </c>
      <c r="AJ111" s="382">
        <v>0</v>
      </c>
      <c r="AK111" s="357">
        <v>0</v>
      </c>
      <c r="AL111" s="357">
        <f t="shared" si="25"/>
        <v>0</v>
      </c>
      <c r="AM111" s="357">
        <f t="shared" si="26"/>
        <v>0</v>
      </c>
      <c r="AN111" s="357">
        <v>0</v>
      </c>
      <c r="AO111" s="357">
        <f t="shared" si="27"/>
        <v>0</v>
      </c>
      <c r="AP111" s="356"/>
      <c r="AQ111" s="356"/>
      <c r="AR111" s="356"/>
      <c r="AS111" s="356"/>
      <c r="AT111" s="356"/>
      <c r="AU111" s="356"/>
      <c r="AV111" s="356"/>
      <c r="AW111" s="356"/>
      <c r="AX111" s="356"/>
      <c r="AY111" s="356"/>
      <c r="AZ111" s="356"/>
      <c r="BA111" s="356"/>
      <c r="BB111" s="356"/>
      <c r="BC111" s="356"/>
      <c r="BD111" s="356"/>
      <c r="BE111" s="356"/>
      <c r="BF111" s="356"/>
      <c r="BG111" s="356"/>
      <c r="BH111" s="356"/>
      <c r="BI111" s="356"/>
      <c r="BJ111" s="356"/>
      <c r="BK111" s="356"/>
      <c r="BL111" s="356"/>
      <c r="BM111" s="356"/>
      <c r="BN111" s="356"/>
      <c r="BO111" s="356"/>
      <c r="BP111" s="356"/>
      <c r="BQ111" s="356"/>
      <c r="BR111" s="356"/>
      <c r="BS111" s="356"/>
      <c r="BT111" s="356"/>
      <c r="BU111" s="356"/>
      <c r="BV111" s="356"/>
      <c r="BW111" s="356"/>
      <c r="BX111" s="356"/>
      <c r="BY111" s="356"/>
      <c r="BZ111" s="356"/>
      <c r="CA111" s="356"/>
      <c r="CB111" s="356"/>
      <c r="CC111" s="356"/>
      <c r="CD111" s="356"/>
      <c r="CE111" s="356"/>
      <c r="CF111" s="356"/>
      <c r="CG111" s="356"/>
      <c r="CH111" s="356"/>
      <c r="CI111" s="356"/>
      <c r="CJ111" s="356"/>
      <c r="CK111" s="356"/>
      <c r="CL111" s="356"/>
      <c r="CM111" s="356"/>
      <c r="CN111" s="356"/>
      <c r="CO111" s="356"/>
      <c r="CP111" s="356"/>
      <c r="CQ111" s="356"/>
      <c r="CR111" s="356"/>
      <c r="CS111" s="356"/>
      <c r="CT111" s="356"/>
      <c r="CU111" s="356"/>
      <c r="CV111" s="356"/>
      <c r="CW111" s="356"/>
      <c r="CX111" s="356"/>
      <c r="CY111" s="356"/>
      <c r="CZ111" s="356"/>
      <c r="DA111" s="356"/>
      <c r="DB111" s="356"/>
      <c r="DC111" s="356"/>
      <c r="DD111" s="356"/>
      <c r="DE111" s="356"/>
      <c r="DF111" s="356"/>
      <c r="DG111" s="356"/>
      <c r="DH111" s="356"/>
      <c r="DI111" s="356"/>
    </row>
    <row r="112" spans="1:113" s="355" customFormat="1" ht="20.100000000000001" customHeight="1" x14ac:dyDescent="0.25">
      <c r="S112" s="356"/>
      <c r="T112" s="356"/>
      <c r="U112" s="356"/>
      <c r="V112" s="356"/>
      <c r="W112" s="380">
        <f t="shared" si="28"/>
        <v>48</v>
      </c>
      <c r="X112" s="117">
        <f t="shared" si="29"/>
        <v>0</v>
      </c>
      <c r="Y112" s="117">
        <f t="shared" si="30"/>
        <v>0</v>
      </c>
      <c r="Z112" s="117">
        <f t="shared" si="31"/>
        <v>0</v>
      </c>
      <c r="AA112" s="118">
        <f t="shared" si="32"/>
        <v>0</v>
      </c>
      <c r="AB112" s="118">
        <f t="shared" si="33"/>
        <v>0</v>
      </c>
      <c r="AC112" s="117">
        <f t="shared" si="34"/>
        <v>0</v>
      </c>
      <c r="AD112" s="118">
        <f t="shared" si="35"/>
        <v>0</v>
      </c>
      <c r="AE112" s="357"/>
      <c r="AF112" s="357"/>
      <c r="AG112" s="357"/>
      <c r="AH112" s="379">
        <v>48</v>
      </c>
      <c r="AI112" s="357">
        <v>0</v>
      </c>
      <c r="AJ112" s="382">
        <v>0</v>
      </c>
      <c r="AK112" s="357">
        <v>0</v>
      </c>
      <c r="AL112" s="357">
        <f t="shared" si="25"/>
        <v>0</v>
      </c>
      <c r="AM112" s="357">
        <f t="shared" si="26"/>
        <v>0</v>
      </c>
      <c r="AN112" s="357">
        <v>0</v>
      </c>
      <c r="AO112" s="357">
        <f t="shared" si="27"/>
        <v>0</v>
      </c>
      <c r="AP112" s="356"/>
      <c r="AQ112" s="356"/>
      <c r="AR112" s="356"/>
      <c r="AS112" s="356"/>
      <c r="AT112" s="356"/>
      <c r="AU112" s="356"/>
      <c r="AV112" s="356"/>
      <c r="AW112" s="356"/>
      <c r="AX112" s="356"/>
      <c r="AY112" s="356"/>
      <c r="AZ112" s="356"/>
      <c r="BA112" s="356"/>
      <c r="BB112" s="356"/>
      <c r="BC112" s="356"/>
      <c r="BD112" s="356"/>
      <c r="BE112" s="356"/>
      <c r="BF112" s="356"/>
      <c r="BG112" s="356"/>
      <c r="BH112" s="356"/>
      <c r="BI112" s="356"/>
      <c r="BJ112" s="356"/>
      <c r="BK112" s="356"/>
      <c r="BL112" s="356"/>
      <c r="BM112" s="356"/>
      <c r="BN112" s="356"/>
      <c r="BO112" s="356"/>
      <c r="BP112" s="356"/>
      <c r="BQ112" s="356"/>
      <c r="BR112" s="356"/>
      <c r="BS112" s="356"/>
      <c r="BT112" s="356"/>
      <c r="BU112" s="356"/>
      <c r="BV112" s="356"/>
      <c r="BW112" s="356"/>
      <c r="BX112" s="356"/>
      <c r="BY112" s="356"/>
      <c r="BZ112" s="356"/>
      <c r="CA112" s="356"/>
      <c r="CB112" s="356"/>
      <c r="CC112" s="356"/>
      <c r="CD112" s="356"/>
      <c r="CE112" s="356"/>
      <c r="CF112" s="356"/>
      <c r="CG112" s="356"/>
      <c r="CH112" s="356"/>
      <c r="CI112" s="356"/>
      <c r="CJ112" s="356"/>
      <c r="CK112" s="356"/>
      <c r="CL112" s="356"/>
      <c r="CM112" s="356"/>
      <c r="CN112" s="356"/>
      <c r="CO112" s="356"/>
      <c r="CP112" s="356"/>
      <c r="CQ112" s="356"/>
      <c r="CR112" s="356"/>
      <c r="CS112" s="356"/>
      <c r="CT112" s="356"/>
      <c r="CU112" s="356"/>
      <c r="CV112" s="356"/>
      <c r="CW112" s="356"/>
      <c r="CX112" s="356"/>
      <c r="CY112" s="356"/>
      <c r="CZ112" s="356"/>
      <c r="DA112" s="356"/>
      <c r="DB112" s="356"/>
      <c r="DC112" s="356"/>
      <c r="DD112" s="356"/>
      <c r="DE112" s="356"/>
      <c r="DF112" s="356"/>
      <c r="DG112" s="356"/>
      <c r="DH112" s="356"/>
      <c r="DI112" s="356"/>
    </row>
    <row r="113" spans="19:113" s="355" customFormat="1" ht="20.100000000000001" customHeight="1" x14ac:dyDescent="0.25">
      <c r="S113" s="356"/>
      <c r="T113" s="356"/>
      <c r="U113" s="356"/>
      <c r="V113" s="356"/>
      <c r="W113" s="380">
        <f t="shared" si="28"/>
        <v>49</v>
      </c>
      <c r="X113" s="117">
        <f t="shared" si="29"/>
        <v>0</v>
      </c>
      <c r="Y113" s="117">
        <f t="shared" si="30"/>
        <v>0</v>
      </c>
      <c r="Z113" s="117">
        <f t="shared" si="31"/>
        <v>0</v>
      </c>
      <c r="AA113" s="118">
        <f t="shared" si="32"/>
        <v>0</v>
      </c>
      <c r="AB113" s="118">
        <f t="shared" si="33"/>
        <v>0</v>
      </c>
      <c r="AC113" s="117">
        <f t="shared" si="34"/>
        <v>0</v>
      </c>
      <c r="AD113" s="118">
        <f t="shared" si="35"/>
        <v>0</v>
      </c>
      <c r="AE113" s="357"/>
      <c r="AF113" s="357"/>
      <c r="AG113" s="357"/>
      <c r="AH113" s="379">
        <v>49</v>
      </c>
      <c r="AI113" s="357">
        <v>0</v>
      </c>
      <c r="AJ113" s="382">
        <v>0</v>
      </c>
      <c r="AK113" s="357">
        <v>0</v>
      </c>
      <c r="AL113" s="357">
        <f t="shared" si="25"/>
        <v>0</v>
      </c>
      <c r="AM113" s="357">
        <f t="shared" si="26"/>
        <v>0</v>
      </c>
      <c r="AN113" s="357">
        <v>0</v>
      </c>
      <c r="AO113" s="357">
        <f t="shared" si="27"/>
        <v>0</v>
      </c>
      <c r="AP113" s="356"/>
      <c r="AQ113" s="356"/>
      <c r="AR113" s="356"/>
      <c r="AS113" s="356"/>
      <c r="AT113" s="356"/>
      <c r="AU113" s="356"/>
      <c r="AV113" s="356"/>
      <c r="AW113" s="356"/>
      <c r="AX113" s="356"/>
      <c r="AY113" s="356"/>
      <c r="AZ113" s="356"/>
      <c r="BA113" s="356"/>
      <c r="BB113" s="356"/>
      <c r="BC113" s="356"/>
      <c r="BD113" s="356"/>
      <c r="BE113" s="356"/>
      <c r="BF113" s="356"/>
      <c r="BG113" s="356"/>
      <c r="BH113" s="356"/>
      <c r="BI113" s="356"/>
      <c r="BJ113" s="356"/>
      <c r="BK113" s="356"/>
      <c r="BL113" s="356"/>
      <c r="BM113" s="356"/>
      <c r="BN113" s="356"/>
      <c r="BO113" s="356"/>
      <c r="BP113" s="356"/>
      <c r="BQ113" s="356"/>
      <c r="BR113" s="356"/>
      <c r="BS113" s="356"/>
      <c r="BT113" s="356"/>
      <c r="BU113" s="356"/>
      <c r="BV113" s="356"/>
      <c r="BW113" s="356"/>
      <c r="BX113" s="356"/>
      <c r="BY113" s="356"/>
      <c r="BZ113" s="356"/>
      <c r="CA113" s="356"/>
      <c r="CB113" s="356"/>
      <c r="CC113" s="356"/>
      <c r="CD113" s="356"/>
      <c r="CE113" s="356"/>
      <c r="CF113" s="356"/>
      <c r="CG113" s="356"/>
      <c r="CH113" s="356"/>
      <c r="CI113" s="356"/>
      <c r="CJ113" s="356"/>
      <c r="CK113" s="356"/>
      <c r="CL113" s="356"/>
      <c r="CM113" s="356"/>
      <c r="CN113" s="356"/>
      <c r="CO113" s="356"/>
      <c r="CP113" s="356"/>
      <c r="CQ113" s="356"/>
      <c r="CR113" s="356"/>
      <c r="CS113" s="356"/>
      <c r="CT113" s="356"/>
      <c r="CU113" s="356"/>
      <c r="CV113" s="356"/>
      <c r="CW113" s="356"/>
      <c r="CX113" s="356"/>
      <c r="CY113" s="356"/>
      <c r="CZ113" s="356"/>
      <c r="DA113" s="356"/>
      <c r="DB113" s="356"/>
      <c r="DC113" s="356"/>
      <c r="DD113" s="356"/>
      <c r="DE113" s="356"/>
      <c r="DF113" s="356"/>
      <c r="DG113" s="356"/>
      <c r="DH113" s="356"/>
      <c r="DI113" s="356"/>
    </row>
    <row r="114" spans="19:113" s="355" customFormat="1" ht="20.100000000000001" customHeight="1" x14ac:dyDescent="0.25">
      <c r="S114" s="356"/>
      <c r="T114" s="356"/>
      <c r="U114" s="356"/>
      <c r="V114" s="356"/>
      <c r="W114" s="380">
        <f t="shared" si="28"/>
        <v>50</v>
      </c>
      <c r="X114" s="117">
        <f t="shared" si="29"/>
        <v>0</v>
      </c>
      <c r="Y114" s="117">
        <f t="shared" si="30"/>
        <v>0</v>
      </c>
      <c r="Z114" s="117">
        <f t="shared" si="31"/>
        <v>0</v>
      </c>
      <c r="AA114" s="118">
        <f t="shared" si="32"/>
        <v>0</v>
      </c>
      <c r="AB114" s="118">
        <f t="shared" si="33"/>
        <v>0</v>
      </c>
      <c r="AC114" s="117">
        <f t="shared" si="34"/>
        <v>0</v>
      </c>
      <c r="AD114" s="118">
        <f t="shared" si="35"/>
        <v>0</v>
      </c>
      <c r="AE114" s="357"/>
      <c r="AF114" s="357"/>
      <c r="AG114" s="357"/>
      <c r="AH114" s="379">
        <v>50</v>
      </c>
      <c r="AI114" s="357">
        <v>0</v>
      </c>
      <c r="AJ114" s="382">
        <v>0</v>
      </c>
      <c r="AK114" s="357">
        <v>0</v>
      </c>
      <c r="AL114" s="357">
        <f t="shared" si="25"/>
        <v>0</v>
      </c>
      <c r="AM114" s="357">
        <f t="shared" si="26"/>
        <v>0</v>
      </c>
      <c r="AN114" s="357">
        <v>0</v>
      </c>
      <c r="AO114" s="357">
        <f t="shared" si="27"/>
        <v>0</v>
      </c>
      <c r="AP114" s="356"/>
      <c r="AQ114" s="356"/>
      <c r="AR114" s="356"/>
      <c r="AS114" s="356"/>
      <c r="AT114" s="356"/>
      <c r="AU114" s="356"/>
      <c r="AV114" s="356"/>
      <c r="AW114" s="356"/>
      <c r="AX114" s="356"/>
      <c r="AY114" s="356"/>
      <c r="AZ114" s="356"/>
      <c r="BA114" s="356"/>
      <c r="BB114" s="356"/>
      <c r="BC114" s="356"/>
      <c r="BD114" s="356"/>
      <c r="BE114" s="356"/>
      <c r="BF114" s="356"/>
      <c r="BG114" s="356"/>
      <c r="BH114" s="356"/>
      <c r="BI114" s="356"/>
      <c r="BJ114" s="356"/>
      <c r="BK114" s="356"/>
      <c r="BL114" s="356"/>
      <c r="BM114" s="356"/>
      <c r="BN114" s="356"/>
      <c r="BO114" s="356"/>
      <c r="BP114" s="356"/>
      <c r="BQ114" s="356"/>
      <c r="BR114" s="356"/>
      <c r="BS114" s="356"/>
      <c r="BT114" s="356"/>
      <c r="BU114" s="356"/>
      <c r="BV114" s="356"/>
      <c r="BW114" s="356"/>
      <c r="BX114" s="356"/>
      <c r="BY114" s="356"/>
      <c r="BZ114" s="356"/>
      <c r="CA114" s="356"/>
      <c r="CB114" s="356"/>
      <c r="CC114" s="356"/>
      <c r="CD114" s="356"/>
      <c r="CE114" s="356"/>
      <c r="CF114" s="356"/>
      <c r="CG114" s="356"/>
      <c r="CH114" s="356"/>
      <c r="CI114" s="356"/>
      <c r="CJ114" s="356"/>
      <c r="CK114" s="356"/>
      <c r="CL114" s="356"/>
      <c r="CM114" s="356"/>
      <c r="CN114" s="356"/>
      <c r="CO114" s="356"/>
      <c r="CP114" s="356"/>
      <c r="CQ114" s="356"/>
      <c r="CR114" s="356"/>
      <c r="CS114" s="356"/>
      <c r="CT114" s="356"/>
      <c r="CU114" s="356"/>
      <c r="CV114" s="356"/>
      <c r="CW114" s="356"/>
      <c r="CX114" s="356"/>
      <c r="CY114" s="356"/>
      <c r="CZ114" s="356"/>
      <c r="DA114" s="356"/>
      <c r="DB114" s="356"/>
      <c r="DC114" s="356"/>
      <c r="DD114" s="356"/>
      <c r="DE114" s="356"/>
      <c r="DF114" s="356"/>
      <c r="DG114" s="356"/>
      <c r="DH114" s="356"/>
      <c r="DI114" s="356"/>
    </row>
    <row r="115" spans="19:113" s="355" customFormat="1" ht="20.100000000000001" customHeight="1" x14ac:dyDescent="0.25">
      <c r="S115" s="356"/>
      <c r="T115" s="356"/>
      <c r="U115" s="356"/>
      <c r="V115" s="356"/>
      <c r="W115" s="380">
        <f t="shared" si="28"/>
        <v>51</v>
      </c>
      <c r="X115" s="117">
        <f t="shared" si="29"/>
        <v>0</v>
      </c>
      <c r="Y115" s="117">
        <f t="shared" si="30"/>
        <v>0</v>
      </c>
      <c r="Z115" s="117">
        <f t="shared" si="31"/>
        <v>0</v>
      </c>
      <c r="AA115" s="118">
        <f t="shared" si="32"/>
        <v>0</v>
      </c>
      <c r="AB115" s="118">
        <f t="shared" si="33"/>
        <v>0</v>
      </c>
      <c r="AC115" s="117">
        <f t="shared" si="34"/>
        <v>0</v>
      </c>
      <c r="AD115" s="118">
        <f t="shared" si="35"/>
        <v>0</v>
      </c>
      <c r="AE115" s="357"/>
      <c r="AF115" s="357"/>
      <c r="AG115" s="357"/>
      <c r="AH115" s="379">
        <v>51</v>
      </c>
      <c r="AI115" s="357">
        <v>0</v>
      </c>
      <c r="AJ115" s="382">
        <v>0</v>
      </c>
      <c r="AK115" s="357">
        <v>0</v>
      </c>
      <c r="AL115" s="357">
        <f t="shared" si="25"/>
        <v>0</v>
      </c>
      <c r="AM115" s="357">
        <f t="shared" si="26"/>
        <v>0</v>
      </c>
      <c r="AN115" s="357">
        <v>0</v>
      </c>
      <c r="AO115" s="357">
        <f t="shared" si="27"/>
        <v>0</v>
      </c>
      <c r="AP115" s="356"/>
      <c r="AQ115" s="356"/>
      <c r="AR115" s="356"/>
      <c r="AS115" s="356"/>
      <c r="AT115" s="356"/>
      <c r="AU115" s="356"/>
      <c r="AV115" s="356"/>
      <c r="AW115" s="356"/>
      <c r="AX115" s="356"/>
      <c r="AY115" s="356"/>
      <c r="AZ115" s="356"/>
      <c r="BA115" s="356"/>
      <c r="BB115" s="356"/>
      <c r="BC115" s="356"/>
      <c r="BD115" s="356"/>
      <c r="BE115" s="356"/>
      <c r="BF115" s="356"/>
      <c r="BG115" s="356"/>
      <c r="BH115" s="356"/>
      <c r="BI115" s="356"/>
      <c r="BJ115" s="356"/>
      <c r="BK115" s="356"/>
      <c r="BL115" s="356"/>
      <c r="BM115" s="356"/>
      <c r="BN115" s="356"/>
      <c r="BO115" s="356"/>
      <c r="BP115" s="356"/>
      <c r="BQ115" s="356"/>
      <c r="BR115" s="356"/>
      <c r="BS115" s="356"/>
      <c r="BT115" s="356"/>
      <c r="BU115" s="356"/>
      <c r="BV115" s="356"/>
      <c r="BW115" s="356"/>
      <c r="BX115" s="356"/>
      <c r="BY115" s="356"/>
      <c r="BZ115" s="356"/>
      <c r="CA115" s="356"/>
      <c r="CB115" s="356"/>
      <c r="CC115" s="356"/>
      <c r="CD115" s="356"/>
      <c r="CE115" s="356"/>
      <c r="CF115" s="356"/>
      <c r="CG115" s="356"/>
      <c r="CH115" s="356"/>
      <c r="CI115" s="356"/>
      <c r="CJ115" s="356"/>
      <c r="CK115" s="356"/>
      <c r="CL115" s="356"/>
      <c r="CM115" s="356"/>
      <c r="CN115" s="356"/>
      <c r="CO115" s="356"/>
      <c r="CP115" s="356"/>
      <c r="CQ115" s="356"/>
      <c r="CR115" s="356"/>
      <c r="CS115" s="356"/>
      <c r="CT115" s="356"/>
      <c r="CU115" s="356"/>
      <c r="CV115" s="356"/>
      <c r="CW115" s="356"/>
      <c r="CX115" s="356"/>
      <c r="CY115" s="356"/>
      <c r="CZ115" s="356"/>
      <c r="DA115" s="356"/>
      <c r="DB115" s="356"/>
      <c r="DC115" s="356"/>
      <c r="DD115" s="356"/>
      <c r="DE115" s="356"/>
      <c r="DF115" s="356"/>
      <c r="DG115" s="356"/>
      <c r="DH115" s="356"/>
      <c r="DI115" s="356"/>
    </row>
    <row r="116" spans="19:113" s="355" customFormat="1" ht="20.100000000000001" customHeight="1" x14ac:dyDescent="0.25">
      <c r="S116" s="356"/>
      <c r="T116" s="356"/>
      <c r="U116" s="356"/>
      <c r="V116" s="356"/>
      <c r="W116" s="380">
        <f t="shared" si="28"/>
        <v>52</v>
      </c>
      <c r="X116" s="117">
        <f t="shared" si="29"/>
        <v>0</v>
      </c>
      <c r="Y116" s="117">
        <f t="shared" si="30"/>
        <v>0</v>
      </c>
      <c r="Z116" s="117">
        <f t="shared" si="31"/>
        <v>0</v>
      </c>
      <c r="AA116" s="118">
        <f t="shared" si="32"/>
        <v>0</v>
      </c>
      <c r="AB116" s="118">
        <f t="shared" si="33"/>
        <v>0</v>
      </c>
      <c r="AC116" s="117">
        <f t="shared" si="34"/>
        <v>0</v>
      </c>
      <c r="AD116" s="118">
        <f t="shared" si="35"/>
        <v>0</v>
      </c>
      <c r="AE116" s="357"/>
      <c r="AF116" s="357"/>
      <c r="AG116" s="357"/>
      <c r="AH116" s="379">
        <v>52</v>
      </c>
      <c r="AI116" s="357">
        <v>0</v>
      </c>
      <c r="AJ116" s="382">
        <v>0</v>
      </c>
      <c r="AK116" s="357">
        <v>0</v>
      </c>
      <c r="AL116" s="357">
        <f t="shared" si="25"/>
        <v>0</v>
      </c>
      <c r="AM116" s="357">
        <f t="shared" si="26"/>
        <v>0</v>
      </c>
      <c r="AN116" s="357">
        <v>0</v>
      </c>
      <c r="AO116" s="357">
        <f t="shared" si="27"/>
        <v>0</v>
      </c>
      <c r="AP116" s="356"/>
      <c r="AQ116" s="356"/>
      <c r="AR116" s="356"/>
      <c r="AS116" s="356"/>
      <c r="AT116" s="356"/>
      <c r="AU116" s="356"/>
      <c r="AV116" s="356"/>
      <c r="AW116" s="356"/>
      <c r="AX116" s="356"/>
      <c r="AY116" s="356"/>
      <c r="AZ116" s="356"/>
      <c r="BA116" s="356"/>
      <c r="BB116" s="356"/>
      <c r="BC116" s="356"/>
      <c r="BD116" s="356"/>
      <c r="BE116" s="356"/>
      <c r="BF116" s="356"/>
      <c r="BG116" s="356"/>
      <c r="BH116" s="356"/>
      <c r="BI116" s="356"/>
      <c r="BJ116" s="356"/>
      <c r="BK116" s="356"/>
      <c r="BL116" s="356"/>
      <c r="BM116" s="356"/>
      <c r="BN116" s="356"/>
      <c r="BO116" s="356"/>
      <c r="BP116" s="356"/>
      <c r="BQ116" s="356"/>
      <c r="BR116" s="356"/>
      <c r="BS116" s="356"/>
      <c r="BT116" s="356"/>
      <c r="BU116" s="356"/>
      <c r="BV116" s="356"/>
      <c r="BW116" s="356"/>
      <c r="BX116" s="356"/>
      <c r="BY116" s="356"/>
      <c r="BZ116" s="356"/>
      <c r="CA116" s="356"/>
      <c r="CB116" s="356"/>
      <c r="CC116" s="356"/>
      <c r="CD116" s="356"/>
      <c r="CE116" s="356"/>
      <c r="CF116" s="356"/>
      <c r="CG116" s="356"/>
      <c r="CH116" s="356"/>
      <c r="CI116" s="356"/>
      <c r="CJ116" s="356"/>
      <c r="CK116" s="356"/>
      <c r="CL116" s="356"/>
      <c r="CM116" s="356"/>
      <c r="CN116" s="356"/>
      <c r="CO116" s="356"/>
      <c r="CP116" s="356"/>
      <c r="CQ116" s="356"/>
      <c r="CR116" s="356"/>
      <c r="CS116" s="356"/>
      <c r="CT116" s="356"/>
      <c r="CU116" s="356"/>
      <c r="CV116" s="356"/>
      <c r="CW116" s="356"/>
      <c r="CX116" s="356"/>
      <c r="CY116" s="356"/>
      <c r="CZ116" s="356"/>
      <c r="DA116" s="356"/>
      <c r="DB116" s="356"/>
      <c r="DC116" s="356"/>
      <c r="DD116" s="356"/>
      <c r="DE116" s="356"/>
      <c r="DF116" s="356"/>
      <c r="DG116" s="356"/>
      <c r="DH116" s="356"/>
      <c r="DI116" s="356"/>
    </row>
    <row r="117" spans="19:113" s="355" customFormat="1" ht="20.100000000000001" customHeight="1" x14ac:dyDescent="0.25">
      <c r="S117" s="356"/>
      <c r="T117" s="356"/>
      <c r="U117" s="356"/>
      <c r="V117" s="356"/>
      <c r="W117" s="380">
        <f t="shared" si="28"/>
        <v>53</v>
      </c>
      <c r="X117" s="117">
        <f t="shared" si="29"/>
        <v>0</v>
      </c>
      <c r="Y117" s="117">
        <f t="shared" si="30"/>
        <v>0</v>
      </c>
      <c r="Z117" s="117">
        <f t="shared" si="31"/>
        <v>0</v>
      </c>
      <c r="AA117" s="118">
        <f t="shared" si="32"/>
        <v>0</v>
      </c>
      <c r="AB117" s="118">
        <f t="shared" si="33"/>
        <v>0</v>
      </c>
      <c r="AC117" s="117">
        <f t="shared" si="34"/>
        <v>0</v>
      </c>
      <c r="AD117" s="118">
        <f t="shared" si="35"/>
        <v>0</v>
      </c>
      <c r="AE117" s="357"/>
      <c r="AF117" s="357"/>
      <c r="AG117" s="357"/>
      <c r="AH117" s="379">
        <v>53</v>
      </c>
      <c r="AI117" s="357">
        <v>0</v>
      </c>
      <c r="AJ117" s="382">
        <v>0</v>
      </c>
      <c r="AK117" s="357">
        <v>0</v>
      </c>
      <c r="AL117" s="357">
        <f t="shared" si="25"/>
        <v>0</v>
      </c>
      <c r="AM117" s="357">
        <f t="shared" si="26"/>
        <v>0</v>
      </c>
      <c r="AN117" s="357">
        <v>0</v>
      </c>
      <c r="AO117" s="357">
        <f t="shared" si="27"/>
        <v>0</v>
      </c>
      <c r="AP117" s="356"/>
      <c r="AQ117" s="356"/>
      <c r="AR117" s="356"/>
      <c r="AS117" s="356"/>
      <c r="AT117" s="356"/>
      <c r="AU117" s="356"/>
      <c r="AV117" s="356"/>
      <c r="AW117" s="356"/>
      <c r="AX117" s="356"/>
      <c r="AY117" s="356"/>
      <c r="AZ117" s="356"/>
      <c r="BA117" s="356"/>
      <c r="BB117" s="356"/>
      <c r="BC117" s="356"/>
      <c r="BD117" s="356"/>
      <c r="BE117" s="356"/>
      <c r="BF117" s="356"/>
      <c r="BG117" s="356"/>
      <c r="BH117" s="356"/>
      <c r="BI117" s="356"/>
      <c r="BJ117" s="356"/>
      <c r="BK117" s="356"/>
      <c r="BL117" s="356"/>
      <c r="BM117" s="356"/>
      <c r="BN117" s="356"/>
      <c r="BO117" s="356"/>
      <c r="BP117" s="356"/>
      <c r="BQ117" s="356"/>
      <c r="BR117" s="356"/>
      <c r="BS117" s="356"/>
      <c r="BT117" s="356"/>
      <c r="BU117" s="356"/>
      <c r="BV117" s="356"/>
      <c r="BW117" s="356"/>
      <c r="BX117" s="356"/>
      <c r="BY117" s="356"/>
      <c r="BZ117" s="356"/>
      <c r="CA117" s="356"/>
      <c r="CB117" s="356"/>
      <c r="CC117" s="356"/>
      <c r="CD117" s="356"/>
      <c r="CE117" s="356"/>
      <c r="CF117" s="356"/>
      <c r="CG117" s="356"/>
      <c r="CH117" s="356"/>
      <c r="CI117" s="356"/>
      <c r="CJ117" s="356"/>
      <c r="CK117" s="356"/>
      <c r="CL117" s="356"/>
      <c r="CM117" s="356"/>
      <c r="CN117" s="356"/>
      <c r="CO117" s="356"/>
      <c r="CP117" s="356"/>
      <c r="CQ117" s="356"/>
      <c r="CR117" s="356"/>
      <c r="CS117" s="356"/>
      <c r="CT117" s="356"/>
      <c r="CU117" s="356"/>
      <c r="CV117" s="356"/>
      <c r="CW117" s="356"/>
      <c r="CX117" s="356"/>
      <c r="CY117" s="356"/>
      <c r="CZ117" s="356"/>
      <c r="DA117" s="356"/>
      <c r="DB117" s="356"/>
      <c r="DC117" s="356"/>
      <c r="DD117" s="356"/>
      <c r="DE117" s="356"/>
      <c r="DF117" s="356"/>
      <c r="DG117" s="356"/>
      <c r="DH117" s="356"/>
      <c r="DI117" s="356"/>
    </row>
    <row r="118" spans="19:113" s="355" customFormat="1" ht="20.100000000000001" customHeight="1" x14ac:dyDescent="0.25">
      <c r="S118" s="356"/>
      <c r="T118" s="356"/>
      <c r="U118" s="356"/>
      <c r="V118" s="356"/>
      <c r="W118" s="380">
        <f t="shared" si="28"/>
        <v>54</v>
      </c>
      <c r="X118" s="117">
        <f t="shared" si="29"/>
        <v>0</v>
      </c>
      <c r="Y118" s="117">
        <f t="shared" si="30"/>
        <v>0</v>
      </c>
      <c r="Z118" s="117">
        <f t="shared" si="31"/>
        <v>0</v>
      </c>
      <c r="AA118" s="118">
        <f t="shared" si="32"/>
        <v>0</v>
      </c>
      <c r="AB118" s="118">
        <f t="shared" si="33"/>
        <v>0</v>
      </c>
      <c r="AC118" s="117">
        <f t="shared" si="34"/>
        <v>0</v>
      </c>
      <c r="AD118" s="118">
        <f t="shared" si="35"/>
        <v>0</v>
      </c>
      <c r="AE118" s="357"/>
      <c r="AF118" s="357"/>
      <c r="AG118" s="357"/>
      <c r="AH118" s="379">
        <v>54</v>
      </c>
      <c r="AI118" s="357">
        <v>0</v>
      </c>
      <c r="AJ118" s="382">
        <v>0</v>
      </c>
      <c r="AK118" s="357">
        <v>0</v>
      </c>
      <c r="AL118" s="357">
        <f t="shared" si="25"/>
        <v>0</v>
      </c>
      <c r="AM118" s="357">
        <f t="shared" si="26"/>
        <v>0</v>
      </c>
      <c r="AN118" s="357">
        <v>0</v>
      </c>
      <c r="AO118" s="357">
        <f t="shared" si="27"/>
        <v>0</v>
      </c>
      <c r="AP118" s="356"/>
      <c r="AQ118" s="356"/>
      <c r="AR118" s="356"/>
      <c r="AS118" s="356"/>
      <c r="AT118" s="356"/>
      <c r="AU118" s="356"/>
      <c r="AV118" s="356"/>
      <c r="AW118" s="356"/>
      <c r="AX118" s="356"/>
      <c r="AY118" s="356"/>
      <c r="AZ118" s="356"/>
      <c r="BA118" s="356"/>
      <c r="BB118" s="356"/>
      <c r="BC118" s="356"/>
      <c r="BD118" s="356"/>
      <c r="BE118" s="356"/>
      <c r="BF118" s="356"/>
      <c r="BG118" s="356"/>
      <c r="BH118" s="356"/>
      <c r="BI118" s="356"/>
      <c r="BJ118" s="356"/>
      <c r="BK118" s="356"/>
      <c r="BL118" s="356"/>
      <c r="BM118" s="356"/>
      <c r="BN118" s="356"/>
      <c r="BO118" s="356"/>
      <c r="BP118" s="356"/>
      <c r="BQ118" s="356"/>
      <c r="BR118" s="356"/>
      <c r="BS118" s="356"/>
      <c r="BT118" s="356"/>
      <c r="BU118" s="356"/>
      <c r="BV118" s="356"/>
      <c r="BW118" s="356"/>
      <c r="BX118" s="356"/>
      <c r="BY118" s="356"/>
      <c r="BZ118" s="356"/>
      <c r="CA118" s="356"/>
      <c r="CB118" s="356"/>
      <c r="CC118" s="356"/>
      <c r="CD118" s="356"/>
      <c r="CE118" s="356"/>
      <c r="CF118" s="356"/>
      <c r="CG118" s="356"/>
      <c r="CH118" s="356"/>
      <c r="CI118" s="356"/>
      <c r="CJ118" s="356"/>
      <c r="CK118" s="356"/>
      <c r="CL118" s="356"/>
      <c r="CM118" s="356"/>
      <c r="CN118" s="356"/>
      <c r="CO118" s="356"/>
      <c r="CP118" s="356"/>
      <c r="CQ118" s="356"/>
      <c r="CR118" s="356"/>
      <c r="CS118" s="356"/>
      <c r="CT118" s="356"/>
      <c r="CU118" s="356"/>
      <c r="CV118" s="356"/>
      <c r="CW118" s="356"/>
      <c r="CX118" s="356"/>
      <c r="CY118" s="356"/>
      <c r="CZ118" s="356"/>
      <c r="DA118" s="356"/>
      <c r="DB118" s="356"/>
      <c r="DC118" s="356"/>
      <c r="DD118" s="356"/>
      <c r="DE118" s="356"/>
      <c r="DF118" s="356"/>
      <c r="DG118" s="356"/>
      <c r="DH118" s="356"/>
      <c r="DI118" s="356"/>
    </row>
    <row r="119" spans="19:113" ht="20.100000000000001" customHeight="1" x14ac:dyDescent="0.25">
      <c r="W119" s="380">
        <f t="shared" si="28"/>
        <v>55</v>
      </c>
      <c r="X119" s="117">
        <f t="shared" si="29"/>
        <v>0</v>
      </c>
      <c r="Y119" s="117">
        <f t="shared" si="30"/>
        <v>0</v>
      </c>
      <c r="Z119" s="117">
        <f t="shared" si="31"/>
        <v>0</v>
      </c>
      <c r="AA119" s="118">
        <f t="shared" si="32"/>
        <v>0</v>
      </c>
      <c r="AB119" s="118">
        <f t="shared" si="33"/>
        <v>0</v>
      </c>
      <c r="AC119" s="117">
        <f t="shared" si="34"/>
        <v>0</v>
      </c>
      <c r="AD119" s="118">
        <f t="shared" si="35"/>
        <v>0</v>
      </c>
      <c r="AH119" s="379">
        <v>55</v>
      </c>
      <c r="AI119" s="357">
        <v>0</v>
      </c>
      <c r="AJ119" s="382">
        <v>0</v>
      </c>
      <c r="AK119" s="357">
        <v>0</v>
      </c>
      <c r="AL119" s="357">
        <f t="shared" si="25"/>
        <v>0</v>
      </c>
      <c r="AM119" s="357">
        <f t="shared" si="26"/>
        <v>0</v>
      </c>
      <c r="AN119" s="357">
        <v>0</v>
      </c>
      <c r="AO119" s="357">
        <f t="shared" si="27"/>
        <v>0</v>
      </c>
    </row>
    <row r="120" spans="19:113" ht="20.100000000000001" customHeight="1" x14ac:dyDescent="0.25">
      <c r="W120" s="380">
        <f t="shared" si="28"/>
        <v>56</v>
      </c>
      <c r="X120" s="117">
        <f t="shared" si="29"/>
        <v>0</v>
      </c>
      <c r="Y120" s="117">
        <f t="shared" si="30"/>
        <v>0</v>
      </c>
      <c r="Z120" s="117">
        <f t="shared" si="31"/>
        <v>0</v>
      </c>
      <c r="AA120" s="118">
        <f t="shared" si="32"/>
        <v>0</v>
      </c>
      <c r="AB120" s="118">
        <f t="shared" si="33"/>
        <v>0</v>
      </c>
      <c r="AC120" s="117">
        <f t="shared" si="34"/>
        <v>0</v>
      </c>
      <c r="AD120" s="118">
        <f t="shared" si="35"/>
        <v>0</v>
      </c>
      <c r="AH120" s="379">
        <v>56</v>
      </c>
      <c r="AI120" s="357">
        <v>0</v>
      </c>
      <c r="AJ120" s="382">
        <v>0</v>
      </c>
      <c r="AK120" s="357">
        <v>0</v>
      </c>
      <c r="AL120" s="357">
        <f t="shared" si="25"/>
        <v>0</v>
      </c>
      <c r="AM120" s="357">
        <f t="shared" si="26"/>
        <v>0</v>
      </c>
      <c r="AN120" s="357">
        <v>0</v>
      </c>
      <c r="AO120" s="357">
        <f t="shared" si="27"/>
        <v>0</v>
      </c>
    </row>
    <row r="121" spans="19:113" ht="20.100000000000001" customHeight="1" x14ac:dyDescent="0.25">
      <c r="W121" s="380">
        <f t="shared" si="28"/>
        <v>57</v>
      </c>
      <c r="X121" s="117">
        <f t="shared" si="29"/>
        <v>0</v>
      </c>
      <c r="Y121" s="117">
        <f t="shared" si="30"/>
        <v>0</v>
      </c>
      <c r="Z121" s="117">
        <f t="shared" si="31"/>
        <v>0</v>
      </c>
      <c r="AA121" s="118">
        <f t="shared" si="32"/>
        <v>0</v>
      </c>
      <c r="AB121" s="118">
        <f t="shared" si="33"/>
        <v>0</v>
      </c>
      <c r="AC121" s="117">
        <f t="shared" si="34"/>
        <v>0</v>
      </c>
      <c r="AD121" s="118">
        <f t="shared" si="35"/>
        <v>0</v>
      </c>
      <c r="AH121" s="379">
        <v>57</v>
      </c>
      <c r="AI121" s="357">
        <v>0</v>
      </c>
      <c r="AJ121" s="382">
        <v>0</v>
      </c>
      <c r="AK121" s="357">
        <v>0</v>
      </c>
      <c r="AL121" s="357">
        <f t="shared" si="25"/>
        <v>0</v>
      </c>
      <c r="AM121" s="357">
        <f t="shared" si="26"/>
        <v>0</v>
      </c>
      <c r="AN121" s="357">
        <v>0</v>
      </c>
      <c r="AO121" s="357">
        <f t="shared" si="27"/>
        <v>0</v>
      </c>
    </row>
    <row r="122" spans="19:113" ht="20.100000000000001" customHeight="1" x14ac:dyDescent="0.25">
      <c r="W122" s="380">
        <f t="shared" si="28"/>
        <v>58</v>
      </c>
      <c r="X122" s="117">
        <f t="shared" si="29"/>
        <v>0</v>
      </c>
      <c r="Y122" s="117">
        <f t="shared" si="30"/>
        <v>0</v>
      </c>
      <c r="Z122" s="117">
        <f t="shared" si="31"/>
        <v>0</v>
      </c>
      <c r="AA122" s="118">
        <f t="shared" si="32"/>
        <v>0</v>
      </c>
      <c r="AB122" s="118">
        <f t="shared" si="33"/>
        <v>0</v>
      </c>
      <c r="AC122" s="117">
        <f t="shared" si="34"/>
        <v>0</v>
      </c>
      <c r="AD122" s="118">
        <f t="shared" si="35"/>
        <v>0</v>
      </c>
      <c r="AH122" s="379">
        <v>58</v>
      </c>
      <c r="AI122" s="357">
        <v>0</v>
      </c>
      <c r="AJ122" s="382">
        <v>0</v>
      </c>
      <c r="AK122" s="357">
        <v>0</v>
      </c>
      <c r="AL122" s="357">
        <f t="shared" si="25"/>
        <v>0</v>
      </c>
      <c r="AM122" s="357">
        <f t="shared" si="26"/>
        <v>0</v>
      </c>
      <c r="AN122" s="357">
        <v>0</v>
      </c>
      <c r="AO122" s="357">
        <f t="shared" si="27"/>
        <v>0</v>
      </c>
    </row>
    <row r="123" spans="19:113" ht="20.100000000000001" customHeight="1" x14ac:dyDescent="0.25">
      <c r="W123" s="380">
        <f t="shared" si="28"/>
        <v>59</v>
      </c>
      <c r="X123" s="117">
        <f t="shared" si="29"/>
        <v>0</v>
      </c>
      <c r="Y123" s="117">
        <f t="shared" si="30"/>
        <v>0</v>
      </c>
      <c r="Z123" s="117">
        <f t="shared" si="31"/>
        <v>0</v>
      </c>
      <c r="AA123" s="118">
        <f t="shared" si="32"/>
        <v>0</v>
      </c>
      <c r="AB123" s="118">
        <f t="shared" si="33"/>
        <v>0</v>
      </c>
      <c r="AC123" s="117">
        <f t="shared" si="34"/>
        <v>0</v>
      </c>
      <c r="AD123" s="118">
        <f t="shared" si="35"/>
        <v>0</v>
      </c>
      <c r="AH123" s="379">
        <v>59</v>
      </c>
      <c r="AI123" s="357">
        <v>0</v>
      </c>
      <c r="AJ123" s="382">
        <v>0</v>
      </c>
      <c r="AK123" s="357">
        <v>0</v>
      </c>
      <c r="AL123" s="357">
        <f t="shared" si="25"/>
        <v>0</v>
      </c>
      <c r="AM123" s="357">
        <f t="shared" si="26"/>
        <v>0</v>
      </c>
      <c r="AN123" s="357">
        <v>0</v>
      </c>
      <c r="AO123" s="357">
        <f t="shared" si="27"/>
        <v>0</v>
      </c>
    </row>
    <row r="124" spans="19:113" ht="20.100000000000001" customHeight="1" x14ac:dyDescent="0.25">
      <c r="W124" s="380">
        <f t="shared" si="28"/>
        <v>60</v>
      </c>
      <c r="X124" s="117">
        <f t="shared" si="29"/>
        <v>0</v>
      </c>
      <c r="Y124" s="117">
        <f t="shared" si="30"/>
        <v>0</v>
      </c>
      <c r="Z124" s="117">
        <f t="shared" si="31"/>
        <v>0</v>
      </c>
      <c r="AA124" s="118">
        <f t="shared" si="32"/>
        <v>0</v>
      </c>
      <c r="AB124" s="118">
        <f t="shared" si="33"/>
        <v>0</v>
      </c>
      <c r="AC124" s="117">
        <f t="shared" si="34"/>
        <v>0</v>
      </c>
      <c r="AD124" s="118">
        <f t="shared" si="35"/>
        <v>0</v>
      </c>
      <c r="AH124" s="379">
        <v>60</v>
      </c>
      <c r="AI124" s="357">
        <v>0</v>
      </c>
      <c r="AJ124" s="382">
        <v>0</v>
      </c>
      <c r="AK124" s="357">
        <v>0</v>
      </c>
      <c r="AL124" s="357">
        <f t="shared" si="25"/>
        <v>0</v>
      </c>
      <c r="AM124" s="357">
        <f t="shared" si="26"/>
        <v>0</v>
      </c>
      <c r="AN124" s="357">
        <v>0</v>
      </c>
      <c r="AO124" s="357">
        <f t="shared" si="27"/>
        <v>0</v>
      </c>
    </row>
    <row r="125" spans="19:113" ht="20.100000000000001" customHeight="1" x14ac:dyDescent="0.25">
      <c r="W125" s="380">
        <f t="shared" si="28"/>
        <v>61</v>
      </c>
      <c r="X125" s="117">
        <f t="shared" si="29"/>
        <v>0</v>
      </c>
      <c r="Y125" s="117">
        <f t="shared" si="30"/>
        <v>0</v>
      </c>
      <c r="Z125" s="117">
        <f t="shared" si="31"/>
        <v>0</v>
      </c>
      <c r="AA125" s="118">
        <f t="shared" si="32"/>
        <v>0</v>
      </c>
      <c r="AB125" s="118">
        <f t="shared" si="33"/>
        <v>0</v>
      </c>
      <c r="AC125" s="117">
        <f t="shared" si="34"/>
        <v>0</v>
      </c>
      <c r="AD125" s="118">
        <f t="shared" si="35"/>
        <v>0</v>
      </c>
      <c r="AH125" s="379">
        <v>61</v>
      </c>
      <c r="AI125" s="357">
        <v>0</v>
      </c>
      <c r="AJ125" s="382">
        <v>0</v>
      </c>
      <c r="AK125" s="357">
        <v>0</v>
      </c>
      <c r="AL125" s="357">
        <f t="shared" si="25"/>
        <v>0</v>
      </c>
      <c r="AM125" s="357">
        <f t="shared" si="26"/>
        <v>0</v>
      </c>
      <c r="AN125" s="357">
        <v>0</v>
      </c>
      <c r="AO125" s="357">
        <f t="shared" si="27"/>
        <v>0</v>
      </c>
    </row>
    <row r="126" spans="19:113" ht="20.100000000000001" customHeight="1" x14ac:dyDescent="0.25">
      <c r="W126" s="380">
        <f t="shared" si="28"/>
        <v>62</v>
      </c>
      <c r="X126" s="117">
        <f t="shared" si="29"/>
        <v>0</v>
      </c>
      <c r="Y126" s="117">
        <f t="shared" si="30"/>
        <v>0</v>
      </c>
      <c r="Z126" s="117">
        <f t="shared" si="31"/>
        <v>0</v>
      </c>
      <c r="AA126" s="118">
        <f t="shared" si="32"/>
        <v>0</v>
      </c>
      <c r="AB126" s="118">
        <f t="shared" si="33"/>
        <v>0</v>
      </c>
      <c r="AC126" s="117">
        <f t="shared" si="34"/>
        <v>0</v>
      </c>
      <c r="AD126" s="118">
        <f t="shared" si="35"/>
        <v>0</v>
      </c>
      <c r="AH126" s="379">
        <v>62</v>
      </c>
      <c r="AI126" s="357">
        <v>0</v>
      </c>
      <c r="AJ126" s="382">
        <v>0</v>
      </c>
      <c r="AK126" s="357">
        <v>0</v>
      </c>
      <c r="AL126" s="357">
        <f t="shared" si="25"/>
        <v>0</v>
      </c>
      <c r="AM126" s="357">
        <f t="shared" si="26"/>
        <v>0</v>
      </c>
      <c r="AN126" s="357">
        <v>0</v>
      </c>
      <c r="AO126" s="357">
        <f t="shared" si="27"/>
        <v>0</v>
      </c>
    </row>
    <row r="127" spans="19:113" ht="20.100000000000001" customHeight="1" x14ac:dyDescent="0.25">
      <c r="W127" s="380">
        <f t="shared" si="28"/>
        <v>63</v>
      </c>
      <c r="X127" s="117">
        <f t="shared" si="29"/>
        <v>0</v>
      </c>
      <c r="Y127" s="117">
        <f t="shared" si="30"/>
        <v>0</v>
      </c>
      <c r="Z127" s="117">
        <f t="shared" si="31"/>
        <v>0</v>
      </c>
      <c r="AA127" s="118">
        <f t="shared" si="32"/>
        <v>0</v>
      </c>
      <c r="AB127" s="118">
        <f t="shared" si="33"/>
        <v>0</v>
      </c>
      <c r="AC127" s="117">
        <f t="shared" si="34"/>
        <v>0</v>
      </c>
      <c r="AD127" s="118">
        <f t="shared" si="35"/>
        <v>0</v>
      </c>
      <c r="AH127" s="379">
        <v>63</v>
      </c>
      <c r="AI127" s="357">
        <v>0</v>
      </c>
      <c r="AJ127" s="382">
        <v>0</v>
      </c>
      <c r="AK127" s="357">
        <v>0</v>
      </c>
      <c r="AL127" s="357">
        <f t="shared" si="25"/>
        <v>0</v>
      </c>
      <c r="AM127" s="357">
        <f t="shared" si="26"/>
        <v>0</v>
      </c>
      <c r="AN127" s="357">
        <v>0</v>
      </c>
      <c r="AO127" s="357">
        <f t="shared" si="27"/>
        <v>0</v>
      </c>
    </row>
    <row r="128" spans="19:113" ht="20.100000000000001" customHeight="1" x14ac:dyDescent="0.25">
      <c r="W128" s="380">
        <f t="shared" si="28"/>
        <v>64</v>
      </c>
      <c r="X128" s="117">
        <f t="shared" si="29"/>
        <v>0</v>
      </c>
      <c r="Y128" s="117">
        <f t="shared" si="30"/>
        <v>0</v>
      </c>
      <c r="Z128" s="117">
        <f t="shared" si="31"/>
        <v>0</v>
      </c>
      <c r="AA128" s="118">
        <f t="shared" si="32"/>
        <v>0</v>
      </c>
      <c r="AB128" s="118">
        <f t="shared" si="33"/>
        <v>0</v>
      </c>
      <c r="AC128" s="117">
        <f t="shared" si="34"/>
        <v>0</v>
      </c>
      <c r="AD128" s="118">
        <f t="shared" si="35"/>
        <v>0</v>
      </c>
      <c r="AH128" s="379">
        <v>64</v>
      </c>
      <c r="AI128" s="357">
        <v>0</v>
      </c>
      <c r="AJ128" s="382">
        <v>0</v>
      </c>
      <c r="AK128" s="357">
        <v>0</v>
      </c>
      <c r="AL128" s="357">
        <f t="shared" ref="AL128:AL144" si="36">AN128</f>
        <v>0</v>
      </c>
      <c r="AM128" s="357">
        <f t="shared" ref="AM128:AM144" si="37">AK128</f>
        <v>0</v>
      </c>
      <c r="AN128" s="357">
        <v>0</v>
      </c>
      <c r="AO128" s="357">
        <f t="shared" ref="AO128:AO144" si="38">AI128</f>
        <v>0</v>
      </c>
    </row>
    <row r="129" spans="1:41" ht="20.100000000000001" customHeight="1" x14ac:dyDescent="0.25">
      <c r="W129" s="380">
        <f t="shared" ref="W129:W144" si="39">AH129</f>
        <v>65</v>
      </c>
      <c r="X129" s="117">
        <f t="shared" ref="X129:X144" si="40">AI129/100</f>
        <v>0</v>
      </c>
      <c r="Y129" s="117">
        <f t="shared" ref="Y129:Y144" si="41">AJ129/100</f>
        <v>0</v>
      </c>
      <c r="Z129" s="117">
        <f t="shared" ref="Z129:Z144" si="42">AK129/100</f>
        <v>0</v>
      </c>
      <c r="AA129" s="118">
        <f t="shared" ref="AA129:AA144" si="43">AC129</f>
        <v>0</v>
      </c>
      <c r="AB129" s="118">
        <f t="shared" ref="AB129:AB144" si="44">Z129</f>
        <v>0</v>
      </c>
      <c r="AC129" s="117">
        <f t="shared" ref="AC129:AC144" si="45">AN129/100</f>
        <v>0</v>
      </c>
      <c r="AD129" s="118">
        <f t="shared" ref="AD129:AD144" si="46">X129</f>
        <v>0</v>
      </c>
      <c r="AH129" s="379">
        <v>65</v>
      </c>
      <c r="AI129" s="357">
        <v>0</v>
      </c>
      <c r="AJ129" s="382">
        <v>0</v>
      </c>
      <c r="AK129" s="357">
        <v>0</v>
      </c>
      <c r="AL129" s="357">
        <f t="shared" si="36"/>
        <v>0</v>
      </c>
      <c r="AM129" s="357">
        <f t="shared" si="37"/>
        <v>0</v>
      </c>
      <c r="AN129" s="357">
        <v>0</v>
      </c>
      <c r="AO129" s="357">
        <f t="shared" si="38"/>
        <v>0</v>
      </c>
    </row>
    <row r="130" spans="1:41" ht="20.100000000000001" customHeight="1" x14ac:dyDescent="0.25">
      <c r="W130" s="380">
        <f t="shared" si="39"/>
        <v>66</v>
      </c>
      <c r="X130" s="117">
        <f t="shared" si="40"/>
        <v>0</v>
      </c>
      <c r="Y130" s="117">
        <f t="shared" si="41"/>
        <v>0</v>
      </c>
      <c r="Z130" s="117">
        <f t="shared" si="42"/>
        <v>0</v>
      </c>
      <c r="AA130" s="118">
        <f t="shared" si="43"/>
        <v>0</v>
      </c>
      <c r="AB130" s="118">
        <f t="shared" si="44"/>
        <v>0</v>
      </c>
      <c r="AC130" s="117">
        <f t="shared" si="45"/>
        <v>0</v>
      </c>
      <c r="AD130" s="118">
        <f t="shared" si="46"/>
        <v>0</v>
      </c>
      <c r="AH130" s="379">
        <v>66</v>
      </c>
      <c r="AI130" s="357">
        <v>0</v>
      </c>
      <c r="AJ130" s="382">
        <v>0</v>
      </c>
      <c r="AK130" s="357">
        <v>0</v>
      </c>
      <c r="AL130" s="357">
        <f t="shared" si="36"/>
        <v>0</v>
      </c>
      <c r="AM130" s="357">
        <f t="shared" si="37"/>
        <v>0</v>
      </c>
      <c r="AN130" s="357">
        <v>0</v>
      </c>
      <c r="AO130" s="357">
        <f t="shared" si="38"/>
        <v>0</v>
      </c>
    </row>
    <row r="131" spans="1:41" ht="20.100000000000001" customHeight="1" x14ac:dyDescent="0.25">
      <c r="W131" s="380">
        <f t="shared" si="39"/>
        <v>67</v>
      </c>
      <c r="X131" s="117">
        <f t="shared" si="40"/>
        <v>0</v>
      </c>
      <c r="Y131" s="117">
        <f t="shared" si="41"/>
        <v>0</v>
      </c>
      <c r="Z131" s="117">
        <f t="shared" si="42"/>
        <v>0</v>
      </c>
      <c r="AA131" s="118">
        <f t="shared" si="43"/>
        <v>0</v>
      </c>
      <c r="AB131" s="118">
        <f t="shared" si="44"/>
        <v>0</v>
      </c>
      <c r="AC131" s="117">
        <f t="shared" si="45"/>
        <v>0</v>
      </c>
      <c r="AD131" s="118">
        <f t="shared" si="46"/>
        <v>0</v>
      </c>
      <c r="AH131" s="379">
        <v>67</v>
      </c>
      <c r="AI131" s="357">
        <v>0</v>
      </c>
      <c r="AJ131" s="382">
        <v>0</v>
      </c>
      <c r="AK131" s="357">
        <v>0</v>
      </c>
      <c r="AL131" s="357">
        <f t="shared" si="36"/>
        <v>0</v>
      </c>
      <c r="AM131" s="357">
        <f t="shared" si="37"/>
        <v>0</v>
      </c>
      <c r="AN131" s="357">
        <v>0</v>
      </c>
      <c r="AO131" s="357">
        <f t="shared" si="38"/>
        <v>0</v>
      </c>
    </row>
    <row r="132" spans="1:41" ht="20.100000000000001" customHeight="1" x14ac:dyDescent="0.25">
      <c r="W132" s="380">
        <f t="shared" si="39"/>
        <v>68</v>
      </c>
      <c r="X132" s="117">
        <f t="shared" si="40"/>
        <v>0</v>
      </c>
      <c r="Y132" s="117">
        <f t="shared" si="41"/>
        <v>0</v>
      </c>
      <c r="Z132" s="117">
        <f t="shared" si="42"/>
        <v>0</v>
      </c>
      <c r="AA132" s="118">
        <f t="shared" si="43"/>
        <v>0</v>
      </c>
      <c r="AB132" s="118">
        <f t="shared" si="44"/>
        <v>0</v>
      </c>
      <c r="AC132" s="117">
        <f t="shared" si="45"/>
        <v>0</v>
      </c>
      <c r="AD132" s="118">
        <f t="shared" si="46"/>
        <v>0</v>
      </c>
      <c r="AH132" s="379">
        <v>68</v>
      </c>
      <c r="AI132" s="357">
        <v>0</v>
      </c>
      <c r="AJ132" s="382">
        <v>0</v>
      </c>
      <c r="AK132" s="357">
        <v>0</v>
      </c>
      <c r="AL132" s="357">
        <f t="shared" si="36"/>
        <v>0</v>
      </c>
      <c r="AM132" s="357">
        <f t="shared" si="37"/>
        <v>0</v>
      </c>
      <c r="AN132" s="357">
        <v>0</v>
      </c>
      <c r="AO132" s="357">
        <f t="shared" si="38"/>
        <v>0</v>
      </c>
    </row>
    <row r="133" spans="1:41" ht="20.100000000000001" customHeight="1" x14ac:dyDescent="0.25">
      <c r="W133" s="380">
        <f t="shared" si="39"/>
        <v>69</v>
      </c>
      <c r="X133" s="117">
        <f t="shared" si="40"/>
        <v>0</v>
      </c>
      <c r="Y133" s="117">
        <f t="shared" si="41"/>
        <v>0</v>
      </c>
      <c r="Z133" s="117">
        <f t="shared" si="42"/>
        <v>0</v>
      </c>
      <c r="AA133" s="118">
        <f t="shared" si="43"/>
        <v>0</v>
      </c>
      <c r="AB133" s="118">
        <f t="shared" si="44"/>
        <v>0</v>
      </c>
      <c r="AC133" s="117">
        <f t="shared" si="45"/>
        <v>0</v>
      </c>
      <c r="AD133" s="118">
        <f t="shared" si="46"/>
        <v>0</v>
      </c>
      <c r="AH133" s="379">
        <v>69</v>
      </c>
      <c r="AI133" s="357">
        <v>0</v>
      </c>
      <c r="AJ133" s="382">
        <v>0</v>
      </c>
      <c r="AK133" s="357">
        <v>0</v>
      </c>
      <c r="AL133" s="357">
        <f t="shared" si="36"/>
        <v>0</v>
      </c>
      <c r="AM133" s="357">
        <f t="shared" si="37"/>
        <v>0</v>
      </c>
      <c r="AN133" s="357">
        <v>0</v>
      </c>
      <c r="AO133" s="357">
        <f t="shared" si="38"/>
        <v>0</v>
      </c>
    </row>
    <row r="134" spans="1:41" ht="20.100000000000001" customHeight="1" x14ac:dyDescent="0.25">
      <c r="A134" s="369"/>
      <c r="B134" s="369"/>
      <c r="C134" s="369"/>
      <c r="D134" s="369"/>
      <c r="E134" s="369"/>
      <c r="F134" s="369"/>
      <c r="G134" s="369"/>
      <c r="H134" s="369"/>
      <c r="I134" s="369"/>
      <c r="J134" s="369"/>
      <c r="K134" s="369"/>
      <c r="L134" s="369"/>
      <c r="M134" s="369"/>
      <c r="N134" s="369"/>
      <c r="O134" s="369"/>
      <c r="P134" s="369"/>
      <c r="Q134" s="369"/>
      <c r="R134" s="369"/>
      <c r="W134" s="380">
        <f t="shared" si="39"/>
        <v>70</v>
      </c>
      <c r="X134" s="117">
        <f t="shared" si="40"/>
        <v>0</v>
      </c>
      <c r="Y134" s="117">
        <f t="shared" si="41"/>
        <v>0</v>
      </c>
      <c r="Z134" s="117">
        <f t="shared" si="42"/>
        <v>0</v>
      </c>
      <c r="AA134" s="118">
        <f t="shared" si="43"/>
        <v>0</v>
      </c>
      <c r="AB134" s="118">
        <f t="shared" si="44"/>
        <v>0</v>
      </c>
      <c r="AC134" s="117">
        <f t="shared" si="45"/>
        <v>0</v>
      </c>
      <c r="AD134" s="118">
        <f t="shared" si="46"/>
        <v>0</v>
      </c>
      <c r="AH134" s="379">
        <v>70</v>
      </c>
      <c r="AI134" s="357">
        <v>0</v>
      </c>
      <c r="AJ134" s="382">
        <v>0</v>
      </c>
      <c r="AK134" s="357">
        <v>0</v>
      </c>
      <c r="AL134" s="357">
        <f t="shared" si="36"/>
        <v>0</v>
      </c>
      <c r="AM134" s="357">
        <f t="shared" si="37"/>
        <v>0</v>
      </c>
      <c r="AN134" s="357">
        <v>0</v>
      </c>
      <c r="AO134" s="357">
        <f t="shared" si="38"/>
        <v>0</v>
      </c>
    </row>
    <row r="135" spans="1:41" ht="20.100000000000001" customHeight="1" x14ac:dyDescent="0.25">
      <c r="A135" s="369"/>
      <c r="B135" s="369"/>
      <c r="C135" s="369"/>
      <c r="D135" s="369"/>
      <c r="E135" s="369"/>
      <c r="F135" s="369"/>
      <c r="G135" s="369"/>
      <c r="H135" s="369"/>
      <c r="I135" s="369"/>
      <c r="J135" s="369"/>
      <c r="K135" s="369"/>
      <c r="L135" s="369"/>
      <c r="M135" s="369"/>
      <c r="N135" s="369"/>
      <c r="O135" s="369"/>
      <c r="P135" s="369"/>
      <c r="Q135" s="369"/>
      <c r="R135" s="369"/>
      <c r="W135" s="380">
        <f t="shared" si="39"/>
        <v>71</v>
      </c>
      <c r="X135" s="117">
        <f t="shared" si="40"/>
        <v>0</v>
      </c>
      <c r="Y135" s="117">
        <f t="shared" si="41"/>
        <v>0</v>
      </c>
      <c r="Z135" s="117">
        <f t="shared" si="42"/>
        <v>0</v>
      </c>
      <c r="AA135" s="118">
        <f t="shared" si="43"/>
        <v>0</v>
      </c>
      <c r="AB135" s="118">
        <f t="shared" si="44"/>
        <v>0</v>
      </c>
      <c r="AC135" s="117">
        <f t="shared" si="45"/>
        <v>0</v>
      </c>
      <c r="AD135" s="118">
        <f t="shared" si="46"/>
        <v>0</v>
      </c>
      <c r="AH135" s="379">
        <v>71</v>
      </c>
      <c r="AI135" s="357">
        <v>0</v>
      </c>
      <c r="AJ135" s="382">
        <v>0</v>
      </c>
      <c r="AK135" s="357">
        <v>0</v>
      </c>
      <c r="AL135" s="357">
        <f t="shared" si="36"/>
        <v>0</v>
      </c>
      <c r="AM135" s="357">
        <f t="shared" si="37"/>
        <v>0</v>
      </c>
      <c r="AN135" s="357">
        <v>0</v>
      </c>
      <c r="AO135" s="357">
        <f t="shared" si="38"/>
        <v>0</v>
      </c>
    </row>
    <row r="136" spans="1:41" ht="20.100000000000001" customHeight="1" x14ac:dyDescent="0.25">
      <c r="A136" s="369"/>
      <c r="B136" s="369"/>
      <c r="C136" s="369"/>
      <c r="D136" s="369"/>
      <c r="E136" s="369"/>
      <c r="F136" s="369"/>
      <c r="G136" s="369"/>
      <c r="H136" s="369"/>
      <c r="I136" s="369"/>
      <c r="J136" s="369"/>
      <c r="K136" s="369"/>
      <c r="L136" s="369"/>
      <c r="M136" s="369"/>
      <c r="N136" s="369"/>
      <c r="O136" s="369"/>
      <c r="P136" s="369"/>
      <c r="Q136" s="369"/>
      <c r="R136" s="369"/>
      <c r="W136" s="380">
        <f t="shared" si="39"/>
        <v>72</v>
      </c>
      <c r="X136" s="117">
        <f t="shared" si="40"/>
        <v>0</v>
      </c>
      <c r="Y136" s="117">
        <f t="shared" si="41"/>
        <v>0</v>
      </c>
      <c r="Z136" s="117">
        <f t="shared" si="42"/>
        <v>0</v>
      </c>
      <c r="AA136" s="118">
        <f t="shared" si="43"/>
        <v>0</v>
      </c>
      <c r="AB136" s="118">
        <f t="shared" si="44"/>
        <v>0</v>
      </c>
      <c r="AC136" s="117">
        <f t="shared" si="45"/>
        <v>0</v>
      </c>
      <c r="AD136" s="118">
        <f t="shared" si="46"/>
        <v>0</v>
      </c>
      <c r="AH136" s="379">
        <v>72</v>
      </c>
      <c r="AI136" s="357">
        <v>0</v>
      </c>
      <c r="AJ136" s="382">
        <v>0</v>
      </c>
      <c r="AK136" s="357">
        <v>0</v>
      </c>
      <c r="AL136" s="357">
        <f t="shared" si="36"/>
        <v>0</v>
      </c>
      <c r="AM136" s="357">
        <f t="shared" si="37"/>
        <v>0</v>
      </c>
      <c r="AN136" s="357">
        <v>0</v>
      </c>
      <c r="AO136" s="357">
        <f t="shared" si="38"/>
        <v>0</v>
      </c>
    </row>
    <row r="137" spans="1:41" ht="20.100000000000001" customHeight="1" x14ac:dyDescent="0.25">
      <c r="A137" s="369"/>
      <c r="B137" s="369"/>
      <c r="C137" s="369"/>
      <c r="D137" s="369"/>
      <c r="E137" s="369"/>
      <c r="F137" s="369"/>
      <c r="G137" s="369"/>
      <c r="H137" s="369"/>
      <c r="I137" s="369"/>
      <c r="J137" s="369"/>
      <c r="K137" s="369"/>
      <c r="L137" s="369"/>
      <c r="M137" s="369"/>
      <c r="N137" s="369"/>
      <c r="O137" s="369"/>
      <c r="P137" s="369"/>
      <c r="Q137" s="369"/>
      <c r="R137" s="369"/>
      <c r="W137" s="380">
        <f t="shared" si="39"/>
        <v>73</v>
      </c>
      <c r="X137" s="117">
        <f t="shared" si="40"/>
        <v>0</v>
      </c>
      <c r="Y137" s="117">
        <f t="shared" si="41"/>
        <v>0</v>
      </c>
      <c r="Z137" s="117">
        <f t="shared" si="42"/>
        <v>0</v>
      </c>
      <c r="AA137" s="118">
        <f t="shared" si="43"/>
        <v>0</v>
      </c>
      <c r="AB137" s="118">
        <f t="shared" si="44"/>
        <v>0</v>
      </c>
      <c r="AC137" s="117">
        <f t="shared" si="45"/>
        <v>0</v>
      </c>
      <c r="AD137" s="118">
        <f t="shared" si="46"/>
        <v>0</v>
      </c>
      <c r="AH137" s="379">
        <v>73</v>
      </c>
      <c r="AI137" s="357">
        <v>0</v>
      </c>
      <c r="AJ137" s="382">
        <v>0</v>
      </c>
      <c r="AK137" s="357">
        <v>0</v>
      </c>
      <c r="AL137" s="357">
        <f t="shared" si="36"/>
        <v>0</v>
      </c>
      <c r="AM137" s="357">
        <f t="shared" si="37"/>
        <v>0</v>
      </c>
      <c r="AN137" s="357">
        <v>0</v>
      </c>
      <c r="AO137" s="357">
        <f t="shared" si="38"/>
        <v>0</v>
      </c>
    </row>
    <row r="138" spans="1:41" ht="20.100000000000001" customHeight="1" x14ac:dyDescent="0.25">
      <c r="A138" s="369"/>
      <c r="B138" s="369"/>
      <c r="C138" s="369"/>
      <c r="D138" s="369"/>
      <c r="E138" s="369"/>
      <c r="F138" s="369"/>
      <c r="G138" s="369"/>
      <c r="H138" s="369"/>
      <c r="I138" s="369"/>
      <c r="J138" s="369"/>
      <c r="K138" s="369"/>
      <c r="L138" s="369"/>
      <c r="M138" s="369"/>
      <c r="N138" s="369"/>
      <c r="O138" s="369"/>
      <c r="P138" s="369"/>
      <c r="Q138" s="369"/>
      <c r="R138" s="369"/>
      <c r="W138" s="380">
        <f t="shared" si="39"/>
        <v>74</v>
      </c>
      <c r="X138" s="117">
        <f t="shared" si="40"/>
        <v>0</v>
      </c>
      <c r="Y138" s="117">
        <f t="shared" si="41"/>
        <v>0</v>
      </c>
      <c r="Z138" s="117">
        <f t="shared" si="42"/>
        <v>0</v>
      </c>
      <c r="AA138" s="118">
        <f t="shared" si="43"/>
        <v>0</v>
      </c>
      <c r="AB138" s="118">
        <f t="shared" si="44"/>
        <v>0</v>
      </c>
      <c r="AC138" s="117">
        <f t="shared" si="45"/>
        <v>0</v>
      </c>
      <c r="AD138" s="118">
        <f t="shared" si="46"/>
        <v>0</v>
      </c>
      <c r="AH138" s="379">
        <v>74</v>
      </c>
      <c r="AI138" s="357">
        <v>0</v>
      </c>
      <c r="AJ138" s="382">
        <v>0</v>
      </c>
      <c r="AK138" s="357">
        <v>0</v>
      </c>
      <c r="AL138" s="357">
        <f t="shared" si="36"/>
        <v>0</v>
      </c>
      <c r="AM138" s="357">
        <f t="shared" si="37"/>
        <v>0</v>
      </c>
      <c r="AN138" s="357">
        <v>0</v>
      </c>
      <c r="AO138" s="357">
        <f t="shared" si="38"/>
        <v>0</v>
      </c>
    </row>
    <row r="139" spans="1:41" ht="20.100000000000001" customHeight="1" x14ac:dyDescent="0.25">
      <c r="W139" s="380">
        <f t="shared" si="39"/>
        <v>75</v>
      </c>
      <c r="X139" s="117">
        <f t="shared" si="40"/>
        <v>0</v>
      </c>
      <c r="Y139" s="117">
        <f t="shared" si="41"/>
        <v>0</v>
      </c>
      <c r="Z139" s="117">
        <f t="shared" si="42"/>
        <v>0</v>
      </c>
      <c r="AA139" s="118">
        <f t="shared" si="43"/>
        <v>0</v>
      </c>
      <c r="AB139" s="118">
        <f t="shared" si="44"/>
        <v>0</v>
      </c>
      <c r="AC139" s="117">
        <f t="shared" si="45"/>
        <v>0</v>
      </c>
      <c r="AD139" s="118">
        <f t="shared" si="46"/>
        <v>0</v>
      </c>
      <c r="AH139" s="379">
        <v>75</v>
      </c>
      <c r="AI139" s="357">
        <v>0</v>
      </c>
      <c r="AJ139" s="382">
        <v>0</v>
      </c>
      <c r="AK139" s="357">
        <v>0</v>
      </c>
      <c r="AL139" s="357">
        <f t="shared" si="36"/>
        <v>0</v>
      </c>
      <c r="AM139" s="357">
        <f t="shared" si="37"/>
        <v>0</v>
      </c>
      <c r="AN139" s="357">
        <v>0</v>
      </c>
      <c r="AO139" s="357">
        <f t="shared" si="38"/>
        <v>0</v>
      </c>
    </row>
    <row r="140" spans="1:41" ht="20.100000000000001" customHeight="1" x14ac:dyDescent="0.25">
      <c r="W140" s="380">
        <f t="shared" si="39"/>
        <v>76</v>
      </c>
      <c r="X140" s="117">
        <f t="shared" si="40"/>
        <v>0</v>
      </c>
      <c r="Y140" s="117">
        <f t="shared" si="41"/>
        <v>0</v>
      </c>
      <c r="Z140" s="117">
        <f t="shared" si="42"/>
        <v>0</v>
      </c>
      <c r="AA140" s="118">
        <f t="shared" si="43"/>
        <v>0</v>
      </c>
      <c r="AB140" s="118">
        <f t="shared" si="44"/>
        <v>0</v>
      </c>
      <c r="AC140" s="117">
        <f t="shared" si="45"/>
        <v>0</v>
      </c>
      <c r="AD140" s="118">
        <f t="shared" si="46"/>
        <v>0</v>
      </c>
      <c r="AH140" s="379">
        <v>76</v>
      </c>
      <c r="AI140" s="357">
        <v>0</v>
      </c>
      <c r="AJ140" s="382">
        <v>0</v>
      </c>
      <c r="AK140" s="357">
        <v>0</v>
      </c>
      <c r="AL140" s="357">
        <f t="shared" si="36"/>
        <v>0</v>
      </c>
      <c r="AM140" s="357">
        <f t="shared" si="37"/>
        <v>0</v>
      </c>
      <c r="AN140" s="357">
        <v>0</v>
      </c>
      <c r="AO140" s="357">
        <f t="shared" si="38"/>
        <v>0</v>
      </c>
    </row>
    <row r="141" spans="1:41" ht="20.100000000000001" customHeight="1" x14ac:dyDescent="0.25">
      <c r="W141" s="380">
        <f t="shared" si="39"/>
        <v>77</v>
      </c>
      <c r="X141" s="117">
        <f t="shared" si="40"/>
        <v>0</v>
      </c>
      <c r="Y141" s="117">
        <f t="shared" si="41"/>
        <v>0</v>
      </c>
      <c r="Z141" s="117">
        <f t="shared" si="42"/>
        <v>0</v>
      </c>
      <c r="AA141" s="118">
        <f t="shared" si="43"/>
        <v>0</v>
      </c>
      <c r="AB141" s="118">
        <f t="shared" si="44"/>
        <v>0</v>
      </c>
      <c r="AC141" s="117">
        <f t="shared" si="45"/>
        <v>0</v>
      </c>
      <c r="AD141" s="118">
        <f t="shared" si="46"/>
        <v>0</v>
      </c>
      <c r="AH141" s="379">
        <v>77</v>
      </c>
      <c r="AI141" s="357">
        <v>0</v>
      </c>
      <c r="AJ141" s="382">
        <v>0</v>
      </c>
      <c r="AK141" s="357">
        <v>0</v>
      </c>
      <c r="AL141" s="357">
        <f t="shared" si="36"/>
        <v>0</v>
      </c>
      <c r="AM141" s="357">
        <f t="shared" si="37"/>
        <v>0</v>
      </c>
      <c r="AN141" s="357">
        <v>0</v>
      </c>
      <c r="AO141" s="357">
        <f t="shared" si="38"/>
        <v>0</v>
      </c>
    </row>
    <row r="142" spans="1:41" ht="20.100000000000001" customHeight="1" x14ac:dyDescent="0.25">
      <c r="W142" s="380">
        <f t="shared" si="39"/>
        <v>78</v>
      </c>
      <c r="X142" s="117">
        <f t="shared" si="40"/>
        <v>0</v>
      </c>
      <c r="Y142" s="117">
        <f t="shared" si="41"/>
        <v>0</v>
      </c>
      <c r="Z142" s="117">
        <f t="shared" si="42"/>
        <v>0</v>
      </c>
      <c r="AA142" s="118">
        <f t="shared" si="43"/>
        <v>0</v>
      </c>
      <c r="AB142" s="118">
        <f t="shared" si="44"/>
        <v>0</v>
      </c>
      <c r="AC142" s="117">
        <f t="shared" si="45"/>
        <v>0</v>
      </c>
      <c r="AD142" s="118">
        <f t="shared" si="46"/>
        <v>0</v>
      </c>
      <c r="AH142" s="379">
        <v>78</v>
      </c>
      <c r="AI142" s="357">
        <v>0</v>
      </c>
      <c r="AJ142" s="382">
        <v>0</v>
      </c>
      <c r="AK142" s="357">
        <v>0</v>
      </c>
      <c r="AL142" s="357">
        <f t="shared" si="36"/>
        <v>0</v>
      </c>
      <c r="AM142" s="357">
        <f t="shared" si="37"/>
        <v>0</v>
      </c>
      <c r="AN142" s="357">
        <v>0</v>
      </c>
      <c r="AO142" s="357">
        <f t="shared" si="38"/>
        <v>0</v>
      </c>
    </row>
    <row r="143" spans="1:41" ht="20.100000000000001" customHeight="1" x14ac:dyDescent="0.25">
      <c r="W143" s="380">
        <f t="shared" si="39"/>
        <v>79</v>
      </c>
      <c r="X143" s="117">
        <f t="shared" si="40"/>
        <v>0</v>
      </c>
      <c r="Y143" s="117">
        <f t="shared" si="41"/>
        <v>0</v>
      </c>
      <c r="Z143" s="117">
        <f t="shared" si="42"/>
        <v>0</v>
      </c>
      <c r="AA143" s="118">
        <f t="shared" si="43"/>
        <v>0</v>
      </c>
      <c r="AB143" s="118">
        <f t="shared" si="44"/>
        <v>0</v>
      </c>
      <c r="AC143" s="117">
        <f t="shared" si="45"/>
        <v>0</v>
      </c>
      <c r="AD143" s="118">
        <f t="shared" si="46"/>
        <v>0</v>
      </c>
      <c r="AH143" s="379">
        <v>79</v>
      </c>
      <c r="AI143" s="357">
        <v>0</v>
      </c>
      <c r="AJ143" s="382">
        <v>0</v>
      </c>
      <c r="AK143" s="357">
        <v>0</v>
      </c>
      <c r="AL143" s="357">
        <f t="shared" si="36"/>
        <v>0</v>
      </c>
      <c r="AM143" s="357">
        <f t="shared" si="37"/>
        <v>0</v>
      </c>
      <c r="AN143" s="357">
        <v>0</v>
      </c>
      <c r="AO143" s="357">
        <f t="shared" si="38"/>
        <v>0</v>
      </c>
    </row>
    <row r="144" spans="1:41" ht="20.100000000000001" customHeight="1" x14ac:dyDescent="0.25">
      <c r="W144" s="380">
        <f t="shared" si="39"/>
        <v>80</v>
      </c>
      <c r="X144" s="117">
        <f t="shared" si="40"/>
        <v>0</v>
      </c>
      <c r="Y144" s="117">
        <f t="shared" si="41"/>
        <v>0</v>
      </c>
      <c r="Z144" s="117">
        <f t="shared" si="42"/>
        <v>0</v>
      </c>
      <c r="AA144" s="118">
        <f t="shared" si="43"/>
        <v>0</v>
      </c>
      <c r="AB144" s="118">
        <f t="shared" si="44"/>
        <v>0</v>
      </c>
      <c r="AC144" s="117">
        <f t="shared" si="45"/>
        <v>0</v>
      </c>
      <c r="AD144" s="118">
        <f t="shared" si="46"/>
        <v>0</v>
      </c>
      <c r="AH144" s="379">
        <v>80</v>
      </c>
      <c r="AI144" s="357">
        <v>0</v>
      </c>
      <c r="AJ144" s="382">
        <v>0</v>
      </c>
      <c r="AK144" s="357">
        <v>0</v>
      </c>
      <c r="AL144" s="357">
        <f t="shared" si="36"/>
        <v>0</v>
      </c>
      <c r="AM144" s="357">
        <f t="shared" si="37"/>
        <v>0</v>
      </c>
      <c r="AN144" s="357">
        <v>0</v>
      </c>
      <c r="AO144" s="357">
        <f t="shared" si="38"/>
        <v>0</v>
      </c>
    </row>
  </sheetData>
  <sheetProtection algorithmName="SHA-512" hashValue="FgO6CzIA/Zcso4YRJLphkdP34c4PK95XZSpsUXAFzpmki2nu3N2vckI5ng/J8milGaEH0kDDmZLejIXL/tROnA==" saltValue="ZhRk83viN0fuSffJRho7GQ==" spinCount="100000" sheet="1" objects="1" scenarios="1"/>
  <mergeCells count="152">
    <mergeCell ref="A5:R5"/>
    <mergeCell ref="A7:R9"/>
    <mergeCell ref="A11:C11"/>
    <mergeCell ref="D11:I11"/>
    <mergeCell ref="J11:M11"/>
    <mergeCell ref="O11:R11"/>
    <mergeCell ref="A15:R15"/>
    <mergeCell ref="A16:R20"/>
    <mergeCell ref="B21:J21"/>
    <mergeCell ref="K21:L21"/>
    <mergeCell ref="M21:N21"/>
    <mergeCell ref="O21:P21"/>
    <mergeCell ref="Q21:R21"/>
    <mergeCell ref="A12:C12"/>
    <mergeCell ref="D12:I12"/>
    <mergeCell ref="J12:M12"/>
    <mergeCell ref="O12:R12"/>
    <mergeCell ref="A13:K13"/>
    <mergeCell ref="L13:R13"/>
    <mergeCell ref="B22:J22"/>
    <mergeCell ref="K22:L22"/>
    <mergeCell ref="M22:N22"/>
    <mergeCell ref="O22:P22"/>
    <mergeCell ref="Q22:R22"/>
    <mergeCell ref="B23:J23"/>
    <mergeCell ref="K23:L23"/>
    <mergeCell ref="M23:N23"/>
    <mergeCell ref="O23:P23"/>
    <mergeCell ref="Q23:R23"/>
    <mergeCell ref="B24:J24"/>
    <mergeCell ref="K24:L24"/>
    <mergeCell ref="M24:N24"/>
    <mergeCell ref="O24:P24"/>
    <mergeCell ref="Q24:R24"/>
    <mergeCell ref="B25:J25"/>
    <mergeCell ref="K25:L25"/>
    <mergeCell ref="M25:N25"/>
    <mergeCell ref="O25:P25"/>
    <mergeCell ref="Q25:R25"/>
    <mergeCell ref="B26:J26"/>
    <mergeCell ref="K26:L26"/>
    <mergeCell ref="M26:N26"/>
    <mergeCell ref="O26:P26"/>
    <mergeCell ref="Q26:R26"/>
    <mergeCell ref="B27:J27"/>
    <mergeCell ref="K27:L27"/>
    <mergeCell ref="M27:N27"/>
    <mergeCell ref="O27:P27"/>
    <mergeCell ref="Q27:R27"/>
    <mergeCell ref="B28:J28"/>
    <mergeCell ref="K28:L28"/>
    <mergeCell ref="M28:N28"/>
    <mergeCell ref="O28:P28"/>
    <mergeCell ref="Q28:R28"/>
    <mergeCell ref="B29:J29"/>
    <mergeCell ref="K29:L29"/>
    <mergeCell ref="M29:N29"/>
    <mergeCell ref="O29:P29"/>
    <mergeCell ref="Q29:R29"/>
    <mergeCell ref="B30:J30"/>
    <mergeCell ref="K30:L30"/>
    <mergeCell ref="M30:N30"/>
    <mergeCell ref="O30:P30"/>
    <mergeCell ref="Q30:R30"/>
    <mergeCell ref="B31:J31"/>
    <mergeCell ref="K31:L31"/>
    <mergeCell ref="M31:N31"/>
    <mergeCell ref="O31:P31"/>
    <mergeCell ref="Q31:R31"/>
    <mergeCell ref="B32:J32"/>
    <mergeCell ref="K32:L32"/>
    <mergeCell ref="M32:N32"/>
    <mergeCell ref="O32:P32"/>
    <mergeCell ref="Q32:R32"/>
    <mergeCell ref="B33:J33"/>
    <mergeCell ref="K33:L33"/>
    <mergeCell ref="M33:N33"/>
    <mergeCell ref="O33:P33"/>
    <mergeCell ref="Q33:R33"/>
    <mergeCell ref="B34:J34"/>
    <mergeCell ref="K34:L34"/>
    <mergeCell ref="M34:N34"/>
    <mergeCell ref="O34:P34"/>
    <mergeCell ref="Q34:R34"/>
    <mergeCell ref="B35:J35"/>
    <mergeCell ref="K35:L35"/>
    <mergeCell ref="M35:N35"/>
    <mergeCell ref="O35:P35"/>
    <mergeCell ref="Q35:R35"/>
    <mergeCell ref="A41:K41"/>
    <mergeCell ref="L41:R41"/>
    <mergeCell ref="A42:K42"/>
    <mergeCell ref="L42:R42"/>
    <mergeCell ref="A43:K43"/>
    <mergeCell ref="L43:R43"/>
    <mergeCell ref="B36:J36"/>
    <mergeCell ref="K36:L36"/>
    <mergeCell ref="M36:N36"/>
    <mergeCell ref="O36:P36"/>
    <mergeCell ref="Q36:R36"/>
    <mergeCell ref="B38:J38"/>
    <mergeCell ref="K38:L38"/>
    <mergeCell ref="N38:P38"/>
    <mergeCell ref="Q38:R38"/>
    <mergeCell ref="F52:L52"/>
    <mergeCell ref="A53:E53"/>
    <mergeCell ref="F53:L53"/>
    <mergeCell ref="A45:R45"/>
    <mergeCell ref="A47:D47"/>
    <mergeCell ref="E47:H47"/>
    <mergeCell ref="A48:D48"/>
    <mergeCell ref="E48:H48"/>
    <mergeCell ref="A49:D49"/>
    <mergeCell ref="E49:H49"/>
    <mergeCell ref="T84:U84"/>
    <mergeCell ref="K74:N74"/>
    <mergeCell ref="O74:R74"/>
    <mergeCell ref="K76:N76"/>
    <mergeCell ref="O76:R76"/>
    <mergeCell ref="A77:R77"/>
    <mergeCell ref="A78:R78"/>
    <mergeCell ref="A69:N69"/>
    <mergeCell ref="O69:R69"/>
    <mergeCell ref="A71:R71"/>
    <mergeCell ref="K72:N72"/>
    <mergeCell ref="O72:R72"/>
    <mergeCell ref="K73:N73"/>
    <mergeCell ref="O73:R73"/>
    <mergeCell ref="P1:R1"/>
    <mergeCell ref="A79:R79"/>
    <mergeCell ref="A80:R80"/>
    <mergeCell ref="A64:R64"/>
    <mergeCell ref="A65:C65"/>
    <mergeCell ref="K65:R65"/>
    <mergeCell ref="A66:C66"/>
    <mergeCell ref="A67:K67"/>
    <mergeCell ref="L67:R67"/>
    <mergeCell ref="A59:K59"/>
    <mergeCell ref="L59:R59"/>
    <mergeCell ref="A60:K60"/>
    <mergeCell ref="L60:R60"/>
    <mergeCell ref="A62:K62"/>
    <mergeCell ref="L62:R62"/>
    <mergeCell ref="A55:H55"/>
    <mergeCell ref="I55:L55"/>
    <mergeCell ref="A56:H56"/>
    <mergeCell ref="I56:L56"/>
    <mergeCell ref="A57:H57"/>
    <mergeCell ref="I57:L57"/>
    <mergeCell ref="A51:E51"/>
    <mergeCell ref="F51:L51"/>
    <mergeCell ref="A52:E52"/>
  </mergeCells>
  <conditionalFormatting sqref="A16:A17">
    <cfRule type="cellIs" dxfId="62" priority="8" operator="equal">
      <formula>"Observações"</formula>
    </cfRule>
    <cfRule type="cellIs" dxfId="61" priority="9" operator="equal">
      <formula>"Observação"</formula>
    </cfRule>
    <cfRule type="cellIs" dxfId="60" priority="10" operator="lessThan">
      <formula>0</formula>
    </cfRule>
  </conditionalFormatting>
  <conditionalFormatting sqref="A21 K21 M21 O21 Q21 A37 K38 N38 Q38">
    <cfRule type="cellIs" dxfId="59" priority="2" operator="equal">
      <formula>"Observações"</formula>
    </cfRule>
    <cfRule type="cellIs" dxfId="58" priority="3" operator="equal">
      <formula>"Observação"</formula>
    </cfRule>
    <cfRule type="cellIs" dxfId="57" priority="4" operator="lessThan">
      <formula>0</formula>
    </cfRule>
  </conditionalFormatting>
  <conditionalFormatting sqref="A15:G15">
    <cfRule type="cellIs" dxfId="56" priority="5" operator="equal">
      <formula>"Observações"</formula>
    </cfRule>
    <cfRule type="cellIs" dxfId="55" priority="6" operator="equal">
      <formula>"Observação"</formula>
    </cfRule>
    <cfRule type="cellIs" dxfId="54" priority="7" operator="lessThan">
      <formula>0</formula>
    </cfRule>
  </conditionalFormatting>
  <conditionalFormatting sqref="O74:P74">
    <cfRule type="cellIs" dxfId="53" priority="11" operator="greaterThan">
      <formula>0.01</formula>
    </cfRule>
  </conditionalFormatting>
  <conditionalFormatting sqref="S81">
    <cfRule type="containsText" dxfId="52" priority="12" operator="containsText" text="Reduzir o número de casas decimais">
      <formula>NOT(ISERROR(SEARCH("Reduzir o número de casas decimais",S81)))</formula>
    </cfRule>
  </conditionalFormatting>
  <conditionalFormatting sqref="T84">
    <cfRule type="containsText" dxfId="51" priority="1" operator="containsText" text="Reduzir o número de casas decimais">
      <formula>NOT(ISERROR(SEARCH("Reduzir o número de casas decimais",T84)))</formula>
    </cfRule>
  </conditionalFormatting>
  <dataValidations count="6">
    <dataValidation type="list" allowBlank="1" showInputMessage="1" showErrorMessage="1" sqref="F51:L51" xr:uid="{4A1C45C3-B123-4AA2-9D2D-63D7F4584A02}">
      <formula1>$T$51:$T$59</formula1>
    </dataValidation>
    <dataValidation type="list" allowBlank="1" showInputMessage="1" showErrorMessage="1" sqref="K65:R65" xr:uid="{1E1C34DF-E3BB-4DA0-97CE-5F80922BFC00}">
      <formula1>$X$63:$AD$63</formula1>
    </dataValidation>
    <dataValidation type="list" allowBlank="1" showInputMessage="1" showErrorMessage="1" sqref="D12:I12" xr:uid="{CDAB9C48-50D2-4E1F-9EB0-C6B5D40B896A}">
      <formula1>$U$11:$U$19</formula1>
    </dataValidation>
    <dataValidation type="list" allowBlank="1" showInputMessage="1" showErrorMessage="1" sqref="O11:R11" xr:uid="{C7121EB2-732A-4F61-9EAB-3B7DAFF415C3}">
      <formula1>$V$11:$V$14</formula1>
    </dataValidation>
    <dataValidation type="list" allowBlank="1" showInputMessage="1" showErrorMessage="1" sqref="D11:I11" xr:uid="{1A7D5F76-ABFC-417F-BCA9-5458E488415F}">
      <formula1>$T$11:$T$15</formula1>
    </dataValidation>
    <dataValidation type="list" allowBlank="1" showInputMessage="1" showErrorMessage="1" sqref="M51:R51" xr:uid="{18C99951-0318-4BEF-9C93-F54D9C1494D7}">
      <formula1>$AA$70:$AA$77</formula1>
    </dataValidation>
  </dataValidations>
  <hyperlinks>
    <hyperlink ref="T1" location="MENU!B14" display="MENU" xr:uid="{3EA5AAB8-AFAE-494F-8948-2A3D67265E70}"/>
  </hyperlink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23</vt:i4>
      </vt:variant>
      <vt:variant>
        <vt:lpstr>Intervalos Nomeados</vt:lpstr>
      </vt:variant>
      <vt:variant>
        <vt:i4>12</vt:i4>
      </vt:variant>
    </vt:vector>
  </HeadingPairs>
  <TitlesOfParts>
    <vt:vector size="35" baseType="lpstr">
      <vt:lpstr>MENU</vt:lpstr>
      <vt:lpstr>AMOSTRA DOS TERRENOS</vt:lpstr>
      <vt:lpstr>PLANILHA TIPO 1</vt:lpstr>
      <vt:lpstr>PLANILHA TIPO 2</vt:lpstr>
      <vt:lpstr>PLANILHA TIPO 3</vt:lpstr>
      <vt:lpstr>PLANILHA TIPO 4</vt:lpstr>
      <vt:lpstr>PLANILHA TIPO 5</vt:lpstr>
      <vt:lpstr>BENFEITORIA TIPO 1</vt:lpstr>
      <vt:lpstr>BENFEITORIA TIPO 2</vt:lpstr>
      <vt:lpstr>BENFEITORIA TIPO 3</vt:lpstr>
      <vt:lpstr>BENFEITORIA TIPO 4</vt:lpstr>
      <vt:lpstr>FATOR DE PROFUNDIDADE</vt:lpstr>
      <vt:lpstr>FATOR FRENTES MÚLT E DE ESQUINA</vt:lpstr>
      <vt:lpstr>FATOR DE FRENTE</vt:lpstr>
      <vt:lpstr>FATOR DE TOPOGRAFIA</vt:lpstr>
      <vt:lpstr>FATOR DE CONSISTÊNCIA DO SOLO</vt:lpstr>
      <vt:lpstr>FATORES ESPECIAIS</vt:lpstr>
      <vt:lpstr>TABELAS</vt:lpstr>
      <vt:lpstr>VANTAGEM DA COISA FEITA</vt:lpstr>
      <vt:lpstr>VISTORIA TERRENO</vt:lpstr>
      <vt:lpstr>VISTORIA TERRENO BENFEITORIAS</vt:lpstr>
      <vt:lpstr>VISTORIA APARTAMENTO</vt:lpstr>
      <vt:lpstr>FONTES</vt:lpstr>
      <vt:lpstr>'FATOR DE FRENTE'!Area_de_impressao</vt:lpstr>
      <vt:lpstr>FONTES!Area_de_impressao</vt:lpstr>
      <vt:lpstr>MENU!Area_de_impressao</vt:lpstr>
      <vt:lpstr>'PLANILHA TIPO 1'!Area_de_impressao</vt:lpstr>
      <vt:lpstr>'PLANILHA TIPO 2'!Area_de_impressao</vt:lpstr>
      <vt:lpstr>'PLANILHA TIPO 3'!Area_de_impressao</vt:lpstr>
      <vt:lpstr>'PLANILHA TIPO 4'!Area_de_impressao</vt:lpstr>
      <vt:lpstr>'PLANILHA TIPO 5'!Area_de_impressao</vt:lpstr>
      <vt:lpstr>TABELAS!Area_de_impressao</vt:lpstr>
      <vt:lpstr>'VISTORIA APARTAMENTO'!Area_de_impressao</vt:lpstr>
      <vt:lpstr>'VISTORIA TERRENO'!Area_de_impressao</vt:lpstr>
      <vt:lpstr>'VISTORIA TERRENO BENFEITORIAS'!Area_de_impressao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Jesus de Oliveira</dc:creator>
  <cp:lastModifiedBy>Samuel Jesus de Oliveira</cp:lastModifiedBy>
  <cp:lastPrinted>2026-08-28T14:08:54Z</cp:lastPrinted>
  <dcterms:created xsi:type="dcterms:W3CDTF">2024-06-02T16:00:59Z</dcterms:created>
  <dcterms:modified xsi:type="dcterms:W3CDTF">2026-08-28T14:12:17Z</dcterms:modified>
</cp:coreProperties>
</file>